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výdavky" sheetId="1" r:id="rId1"/>
    <sheet name="príjmy" sheetId="2" r:id="rId2"/>
    <sheet name="oba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<sst xmlns="http://schemas.openxmlformats.org/spreadsheetml/2006/main" count="969" uniqueCount="380">
  <si>
    <t>€</t>
  </si>
  <si>
    <t>Bežné výdavky</t>
  </si>
  <si>
    <t>%</t>
  </si>
  <si>
    <t>01.1.1 Výdavky verejnej správy</t>
  </si>
  <si>
    <t>Mzdy, platy, sl.príjmy a ost.os.vyrovnania</t>
  </si>
  <si>
    <t>Poistné a príspevky do poisťovní</t>
  </si>
  <si>
    <t>Tovary a služby</t>
  </si>
  <si>
    <t>z toho  631</t>
  </si>
  <si>
    <t>Cestovné náhrady</t>
  </si>
  <si>
    <t>Energia, voda, telekomunikácie</t>
  </si>
  <si>
    <t>Materiál:</t>
  </si>
  <si>
    <t>001.</t>
  </si>
  <si>
    <t>interiérové vybavenie</t>
  </si>
  <si>
    <t>002.</t>
  </si>
  <si>
    <t>výpočtová technika</t>
  </si>
  <si>
    <t>004.</t>
  </si>
  <si>
    <t>prevádzkové stroje a zariadenia</t>
  </si>
  <si>
    <t>006.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</si>
  <si>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</si>
  <si>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</si>
  <si>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</si>
  <si>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</si>
  <si>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</si>
  <si>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</si>
  <si>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</si>
  <si>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</si>
  <si>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</si>
  <si>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</si>
  <si>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</si>
  <si>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Doprava:</t>
  </si>
  <si>
    <t>palivo, mazivá, oleje</t>
  </si>
  <si>
    <t>údržba, opravy</t>
  </si>
  <si>
    <t>003.</t>
  </si>
  <si>
    <t>poistenie</t>
  </si>
  <si>
    <t>prepravné</t>
  </si>
  <si>
    <t>005.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</si>
  <si>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</si>
  <si>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</si>
  <si>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</si>
  <si>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</si>
  <si>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</si>
  <si>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</si>
  <si>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</si>
  <si>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</si>
  <si>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</si>
  <si>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</si>
  <si>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</si>
  <si>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</si>
  <si>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</si>
  <si>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špeciálne služby</t>
  </si>
  <si>
    <t>štúdie, posudky</t>
  </si>
  <si>
    <t>012.</t>
  </si>
  <si>
    <t>poplatky, odvody a dane</t>
  </si>
  <si>
    <t>014.</t>
  </si>
  <si>
    <t>stravovanie</t>
  </si>
  <si>
    <t>015.</t>
  </si>
  <si>
    <t>poistné</t>
  </si>
  <si>
    <t>prídel do sociálneho fondu</t>
  </si>
  <si>
    <t>026.</t>
  </si>
  <si>
    <t>kolkové známky</t>
  </si>
  <si>
    <t>027.</t>
  </si>
  <si>
    <t>Odmeny a príspevky</t>
  </si>
  <si>
    <t>Bežné transfery</t>
  </si>
  <si>
    <t>na členské príspevky</t>
  </si>
  <si>
    <t>01.1.2 Finančná a rozpočtová oblasť</t>
  </si>
  <si>
    <t>Služby</t>
  </si>
  <si>
    <t>01.3.3 Iné všeobecné služby /matrika/</t>
  </si>
  <si>
    <t>Energie a telekomunikácie</t>
  </si>
  <si>
    <t>Materiál</t>
  </si>
  <si>
    <t>Všeobecný 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</si>
  <si>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</si>
  <si>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</si>
  <si>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</si>
  <si>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</si>
  <si>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</si>
  <si>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02</t>
  </si>
  <si>
    <t>Civilná ochrana</t>
  </si>
  <si>
    <t>03.1.0 Policajné služby</t>
  </si>
  <si>
    <t>Pracovné odevy, obuv, prac. Pomôcky</t>
  </si>
  <si>
    <t>Dopravné</t>
  </si>
  <si>
    <t>Palivá, mazivá, oleje</t>
  </si>
  <si>
    <t>Údržba, opravy</t>
  </si>
  <si>
    <t>Poistenie</t>
  </si>
  <si>
    <t>Transfery (členské, odchodné)</t>
  </si>
  <si>
    <t>03.2.0 Požiarna ochrana</t>
  </si>
  <si>
    <t>Pracovné odevy, obuv a prac. Pomôcky</t>
  </si>
  <si>
    <t>03</t>
  </si>
  <si>
    <t>Policajné služby, PO</t>
  </si>
  <si>
    <t>04.1.1 Všeobecná ekonomická a obchodná oblasť</t>
  </si>
  <si>
    <t>04.1.2 Všeobecno - pracovná oblasť /aktivačná činnosť/</t>
  </si>
  <si>
    <t>04.4.3 Výstavba</t>
  </si>
  <si>
    <t>Špeciálne služby</t>
  </si>
  <si>
    <t>04.5.1 Cestná doprava</t>
  </si>
  <si>
    <t>04.7.3 Cestovný ruch</t>
  </si>
  <si>
    <t>04</t>
  </si>
  <si>
    <t>Ekonomická oblasť</t>
  </si>
  <si>
    <t>05.1.0 Nakladanie s odpadmi</t>
  </si>
  <si>
    <t>Palivá, mazivá a oleje</t>
  </si>
  <si>
    <t>Prenájom</t>
  </si>
  <si>
    <t>05.2.0 Nakladanie s odpadovými vodami</t>
  </si>
  <si>
    <t>05.6.0 Ochrana životného prostredia</t>
  </si>
  <si>
    <t>05</t>
  </si>
  <si>
    <t>Ochrana životného prostredia</t>
  </si>
  <si>
    <t>06.2.0 Rozvoj obce</t>
  </si>
  <si>
    <t>06.4.0 Verejné osvetlenie</t>
  </si>
  <si>
    <t>06</t>
  </si>
  <si>
    <t>Občianska vybavenosť</t>
  </si>
  <si>
    <t>07.6.0 Zdravotníctvo inde neklasifikované</t>
  </si>
  <si>
    <t>07</t>
  </si>
  <si>
    <t>Zdravotníctvo</t>
  </si>
  <si>
    <t>08.1.0 Rekreačné a športové služby</t>
  </si>
  <si>
    <t xml:space="preserve">Transfery  </t>
  </si>
  <si>
    <t>08.2.0 Kultúrne služby</t>
  </si>
  <si>
    <t>08.2.0.3 Klubové a špeciálne kultúrne zariadenia</t>
  </si>
  <si>
    <t>08.2.0.5 Knižnice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</si>
  <si>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</si>
  <si>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</si>
  <si>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</si>
  <si>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</si>
  <si>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630,640,</t>
  </si>
  <si>
    <t>Správa cintorínov</t>
  </si>
  <si>
    <t>Transfery</t>
  </si>
  <si>
    <t>Nezisk.org.poskyt.všeob.prospešné služby</t>
  </si>
  <si>
    <t>08</t>
  </si>
  <si>
    <t>Športové, kultúrne a spol.služby</t>
  </si>
  <si>
    <t>09.1.1.1 Predškolská výchova s bežnou starostlivosťou</t>
  </si>
  <si>
    <t>MŠ</t>
  </si>
  <si>
    <t>610,620,</t>
  </si>
  <si>
    <t>ZŠS</t>
  </si>
  <si>
    <t>09.1.2.1 Základné vzdelanie s bežnou starostlivosťou</t>
  </si>
  <si>
    <t>09.1.2.2</t>
  </si>
  <si>
    <t>09.6.0.</t>
  </si>
  <si>
    <t>Zariadenie školského stravovania</t>
  </si>
  <si>
    <t>09</t>
  </si>
  <si>
    <t>Vzdelávanie</t>
  </si>
  <si>
    <t>10  Sociálne zabezpečenie</t>
  </si>
  <si>
    <t>10.2.0.2</t>
  </si>
  <si>
    <t>Stravovanie dôchodcov</t>
  </si>
  <si>
    <t>Vianočné poukážky</t>
  </si>
  <si>
    <t>10.7.0.2</t>
  </si>
  <si>
    <t>10.7.0.</t>
  </si>
  <si>
    <t>Jednorázová dávka v HN</t>
  </si>
  <si>
    <t>10.4.0.2</t>
  </si>
  <si>
    <t>Komunitné a informačné centrum</t>
  </si>
  <si>
    <t>10.7.0.1.</t>
  </si>
  <si>
    <t>Sociálne príspevky</t>
  </si>
  <si>
    <t>10</t>
  </si>
  <si>
    <t>Sociálne zabezpečenie</t>
  </si>
  <si>
    <t>Bežné výdavky spolu:</t>
  </si>
  <si>
    <t>Kapitálové výdavky</t>
  </si>
  <si>
    <t>Nákup výpočtovej techniky</t>
  </si>
  <si>
    <t>Rekonštrukcia a prístavba hasičskej zbrojnice</t>
  </si>
  <si>
    <t>04.5.1.3 Správa a údržba ciest</t>
  </si>
  <si>
    <t>Rekonštrukcia ciest, chodníkov</t>
  </si>
  <si>
    <t>06.4.0. Verejné osvetlenie</t>
  </si>
  <si>
    <t>Prípravná a projektová dokumentácia</t>
  </si>
  <si>
    <t>Rekonštrukcia a modernizácia VO</t>
  </si>
  <si>
    <t>Realizácia stavieb</t>
  </si>
  <si>
    <t>06.2.0 Rozvoj obcí</t>
  </si>
  <si>
    <t>Projektová dokumentácia</t>
  </si>
  <si>
    <t>Rekonštrukcia autobusových zastávok</t>
  </si>
  <si>
    <t>Viacúčelové športové ihrisko</t>
  </si>
  <si>
    <t>Rekonštrukcia a modernizácia</t>
  </si>
  <si>
    <t>Kapitálové výdavky spolu: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</si>
  <si>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</si>
  <si>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</si>
  <si>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</si>
  <si>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</si>
  <si>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</si>
  <si>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</si>
  <si>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</si>
  <si>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</si>
  <si>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</si>
  <si>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</si>
  <si>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</si>
  <si>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</si>
  <si>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</si>
  <si>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Daňové príjmy - dane z príjmov, dane z majetku</t>
  </si>
  <si>
    <t>Výnos dane z príjmov poukázaný samospráve</t>
  </si>
  <si>
    <t>Daň z nehnuteľností</t>
  </si>
  <si>
    <t>Daň z pozemkov</t>
  </si>
  <si>
    <t>Daň zo stavieb</t>
  </si>
  <si>
    <t>Daň z bytov</t>
  </si>
  <si>
    <t>Daňové príjmy - dane za špecifické služby</t>
  </si>
  <si>
    <t>Daň za psa</t>
  </si>
  <si>
    <t>Daň za zábavné hracie prístroje</t>
  </si>
  <si>
    <t>Daň za užívanie verejného priestranstva</t>
  </si>
  <si>
    <t>Daň za umiestnenie jadrového zar.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</si>
  <si>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</si>
  <si>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</si>
  <si>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</si>
  <si>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</si>
  <si>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</si>
  <si>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</si>
  <si>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</si>
  <si>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</si>
  <si>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</si>
  <si>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</si>
  <si>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</si>
  <si>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Za stravné /OcÚ/</t>
  </si>
  <si>
    <t>Za stravné /ZŠ/</t>
  </si>
  <si>
    <t>Príspevky z recyklačného fondu</t>
  </si>
  <si>
    <t>Iné nedaňové príjmy</t>
  </si>
  <si>
    <t>Úroky z úverov a vkladov</t>
  </si>
  <si>
    <t>008.</t>
  </si>
  <si>
    <t>Z výťažkov z lotérií</t>
  </si>
  <si>
    <t>Tuzemské bežné granty a transfery</t>
  </si>
  <si>
    <t>Dotácia na školstvo</t>
  </si>
  <si>
    <t>Dotácia na podporu zamestnanosti</t>
  </si>
  <si>
    <t xml:space="preserve">001. </t>
  </si>
  <si>
    <t>Dotácia na dopravné</t>
  </si>
  <si>
    <t>Dotácia na vzdelávacie poukazy</t>
  </si>
  <si>
    <t>Dotácia na stravovanie detí v HN</t>
  </si>
  <si>
    <t>Dotácia na školské potreby</t>
  </si>
  <si>
    <t>Bežné príjmy spolu</t>
  </si>
  <si>
    <t>Príjem z predaja kapitálových aktív</t>
  </si>
  <si>
    <t>Príjem z predaja pozemkov a nehm.aktív</t>
  </si>
  <si>
    <t>MVaRR SR (škola)</t>
  </si>
  <si>
    <t>MV SR (hasičská zbrojnica)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</si>
  <si>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</si>
  <si>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</si>
  <si>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</si>
  <si>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</si>
  <si>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</si>
  <si>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Tuzemské úvery, pôžičky a návratné finančné výpomoci</t>
  </si>
  <si>
    <t>Bankové úvery dlhodobé</t>
  </si>
  <si>
    <t>Ostatné úvery a návratné finančné výpomoci</t>
  </si>
  <si>
    <t>Transfer na osobitného príjemcu-RP</t>
  </si>
  <si>
    <t>023.</t>
  </si>
  <si>
    <t>osobitný príjemca-RP</t>
  </si>
  <si>
    <t>Leader</t>
  </si>
  <si>
    <t>MVaRR SR (centrum obce)</t>
  </si>
  <si>
    <t>Rekonštrukcia parku</t>
  </si>
  <si>
    <t>Výstavba centra obce</t>
  </si>
  <si>
    <t>Dotácia na školstvo-MŠ</t>
  </si>
  <si>
    <t>odmeny na základe dohôd-pre čl.zast.</t>
  </si>
  <si>
    <t>Dotácia na podporu športu - MOS</t>
  </si>
  <si>
    <t>Služby,školenia</t>
  </si>
  <si>
    <t>Odstupné</t>
  </si>
  <si>
    <t>splácanie úrokov banke - úver</t>
  </si>
  <si>
    <t>provízie</t>
  </si>
  <si>
    <t>Energia,voda,telekomunikácia</t>
  </si>
  <si>
    <t>Potraviny</t>
  </si>
  <si>
    <t>Odmeny a príspevky-voľby</t>
  </si>
  <si>
    <t>všeobecný materiál - životné prostredie</t>
  </si>
  <si>
    <t>nezisk.org.-všeob.prosp.služby</t>
  </si>
  <si>
    <t>Odmeny na základe dohôd</t>
  </si>
  <si>
    <t>Interiérové vybavenie</t>
  </si>
  <si>
    <t>Dopravné, servis</t>
  </si>
  <si>
    <t>Prepravné</t>
  </si>
  <si>
    <t>výdavky na miesta v detských domovoch</t>
  </si>
  <si>
    <t>Knihy, časopisy, odborná literatúra</t>
  </si>
  <si>
    <t>Materiál, knihy</t>
  </si>
  <si>
    <t>Materiál - zdroj ŠR</t>
  </si>
  <si>
    <t>Mzdy, platy,príjmy a ost. os. vyrovn.</t>
  </si>
  <si>
    <t xml:space="preserve">Daň za komunálny odpad </t>
  </si>
  <si>
    <t>škoské potreby-zdroj ŠR</t>
  </si>
  <si>
    <t>na stravovanie detí v HN-zdroj ŠR</t>
  </si>
  <si>
    <t>príspevok na dopravu-zdroj ŠR</t>
  </si>
  <si>
    <t>Dotácia na matričnú činnosť,evid.obyv.</t>
  </si>
  <si>
    <t>Dotácia pre deti zo soc.znevýh.prostr.</t>
  </si>
  <si>
    <t>Mzdy - za sčítanie obyv.</t>
  </si>
  <si>
    <t xml:space="preserve">Materiál </t>
  </si>
  <si>
    <t>vš.služby-vian.dekor. - min.roky</t>
  </si>
  <si>
    <t>10.7.0.1</t>
  </si>
  <si>
    <t>Úroky z vkladov ZŠ, MŠ</t>
  </si>
  <si>
    <t>Z náhrad z poistného plnenie</t>
  </si>
  <si>
    <t>Na úrazové poistenie</t>
  </si>
  <si>
    <t>Nájomné prev. strojov</t>
  </si>
  <si>
    <t>Poštové a telekomunikačné služby</t>
  </si>
  <si>
    <t>Prevádzkové stroje,prístroje, zariad.</t>
  </si>
  <si>
    <t>na odstupné</t>
  </si>
  <si>
    <t xml:space="preserve">Občianskemu združ.,-mažoretky </t>
  </si>
  <si>
    <t>rozpočet 2011</t>
  </si>
  <si>
    <t>plnenie I.Q</t>
  </si>
  <si>
    <t>plnenie I. - II. Q</t>
  </si>
  <si>
    <t>plnenie I. - III. Q</t>
  </si>
  <si>
    <t>1. úprava rozpočtu</t>
  </si>
  <si>
    <t>plnenie I. - IV. Q</t>
  </si>
  <si>
    <t>daňové príjmy</t>
  </si>
  <si>
    <t>Daňové príjmy celkom</t>
  </si>
  <si>
    <t>nedaňové príjmy</t>
  </si>
  <si>
    <t>Príjmy rozpočtu obce Tekovské Lužany</t>
  </si>
  <si>
    <t>granty a transfery</t>
  </si>
  <si>
    <t>Nedaňové príjmy spolu</t>
  </si>
  <si>
    <t>Granty a transfery spolu</t>
  </si>
  <si>
    <t>Základná škola</t>
  </si>
  <si>
    <t>Základná škola s VJM</t>
  </si>
  <si>
    <t>Materská škola</t>
  </si>
  <si>
    <t>SUMARIZÁCIA</t>
  </si>
  <si>
    <t>príjmy z ostatných finančných operácií</t>
  </si>
  <si>
    <t>01 všeobecné verejné služby</t>
  </si>
  <si>
    <t>02 civilná ochrana</t>
  </si>
  <si>
    <t>03 policajné služby</t>
  </si>
  <si>
    <t>04 všeobecná ekonomická a obchodná oblasť</t>
  </si>
  <si>
    <t>05 ochrana životného prostredia</t>
  </si>
  <si>
    <t>06 občianska vybavenosť</t>
  </si>
  <si>
    <t>07 zdravotníctvo</t>
  </si>
  <si>
    <t>08 športové, kultúrne a spoločenské služby</t>
  </si>
  <si>
    <t>09 vzdelávanie</t>
  </si>
  <si>
    <t>10 sociálne zabezpečenie</t>
  </si>
  <si>
    <t>Výdavkové finančné oprácie</t>
  </si>
  <si>
    <t>v tom: Daň z pozemkov-minulé roky</t>
  </si>
  <si>
    <t>v tom: Daň zo stavieb-minulé roky</t>
  </si>
  <si>
    <t>v tom: Daň za komunálny odpad-minulé roky</t>
  </si>
  <si>
    <t>v tom: všeobecný materiál-zdroj ŠR</t>
  </si>
  <si>
    <t>v tom: Mzdy - zdroj ŠR</t>
  </si>
  <si>
    <t>v tom: Pracovné odevy+materiál</t>
  </si>
  <si>
    <t>v tom: Poistné a prísp. do poisťovní - zdroj ŠR</t>
  </si>
  <si>
    <t>v tom: Služby - min.roky</t>
  </si>
  <si>
    <t>v tom: Materiál</t>
  </si>
  <si>
    <t>v tom: Daň za psa-minulé roky</t>
  </si>
  <si>
    <t>Zo ŠR MF SR - voľby</t>
  </si>
  <si>
    <t>MVaRR SR (ZS)</t>
  </si>
  <si>
    <t>ZS</t>
  </si>
  <si>
    <t>Náhrada škody T a M</t>
  </si>
  <si>
    <t>Výdavky rozpočtu obce Tekovské Lužany na rok 2012</t>
  </si>
  <si>
    <t>Návrh na uznesenie:</t>
  </si>
  <si>
    <t>Obecné zastupiteľstvo v Tekovských Lužanoch</t>
  </si>
  <si>
    <t>Iveta Somogyiová, účtovníčka obce</t>
  </si>
  <si>
    <t>Ing. Marián Kotora</t>
  </si>
  <si>
    <t>starosta obce</t>
  </si>
  <si>
    <t>plnenie 2011</t>
  </si>
  <si>
    <t>Reprezentačné</t>
  </si>
  <si>
    <t>Služby - zdroj ŠR</t>
  </si>
  <si>
    <t>v tom: školské potreby</t>
  </si>
  <si>
    <t>v tom: predšk. vek</t>
  </si>
  <si>
    <t>pohrebné</t>
  </si>
  <si>
    <t>nenávr. dávka v HN</t>
  </si>
  <si>
    <t>ŠKD</t>
  </si>
  <si>
    <t>dopravné</t>
  </si>
  <si>
    <t>dotácia pre deti zo soc.znevýh.prostredia</t>
  </si>
  <si>
    <t>školské potreby</t>
  </si>
  <si>
    <t>vzdelávacie poukazy</t>
  </si>
  <si>
    <t>9.1.2.1</t>
  </si>
  <si>
    <t>plnenie        I. Q</t>
  </si>
  <si>
    <t>plnenie I. Q</t>
  </si>
  <si>
    <t>2012 po 1. úprave</t>
  </si>
  <si>
    <t>Tuzemské granty a transfery</t>
  </si>
  <si>
    <t>Granty ZŠ VJM</t>
  </si>
  <si>
    <t>v tom:energia, telekomunikácie-voľby</t>
  </si>
  <si>
    <t>reprezentačné - voľby</t>
  </si>
  <si>
    <t>v tom:palivá,mazivá, oleje - voľby</t>
  </si>
  <si>
    <t>plnenie      I. Q</t>
  </si>
  <si>
    <t>018.</t>
  </si>
  <si>
    <t>vrátenie príjmov z mr</t>
  </si>
  <si>
    <t>cestovné náhrady</t>
  </si>
  <si>
    <t>plnenie     I. Q</t>
  </si>
  <si>
    <t>odstupné</t>
  </si>
  <si>
    <r>
      <t>05.</t>
    </r>
    <r>
      <rPr>
        <b/>
        <i/>
        <sz val="8"/>
        <rFont val="Arial CE"/>
        <family val="2"/>
      </rPr>
      <t>2.0 Nakladanie s odpadovými vodami</t>
    </r>
  </si>
  <si>
    <t>plnenie       I. Q</t>
  </si>
  <si>
    <t>Opatrovateľská služba</t>
  </si>
  <si>
    <t>MVRR SR (VO)</t>
  </si>
  <si>
    <t>MV SR (vybavenie hasičskej zbrojnice)</t>
  </si>
  <si>
    <t>MŽP (zberný dvor)</t>
  </si>
  <si>
    <t>ÚV SR (vzdelávanie MRK)</t>
  </si>
  <si>
    <t>ÚV SR (komunitné centrum)</t>
  </si>
  <si>
    <t>vlastné zdroje ZŠ VJM</t>
  </si>
  <si>
    <t>Zo ŠR - kamerový systém</t>
  </si>
  <si>
    <t>Prev.zariadenie - kamerový systém</t>
  </si>
  <si>
    <t>PLNENIE ROZPOČTU OBCE TEKOVSKÉ LUŽANY</t>
  </si>
  <si>
    <t>k 30.6.2012</t>
  </si>
  <si>
    <t>Spracovateľ informácie:</t>
  </si>
  <si>
    <t>Predkladateľ informácie:</t>
  </si>
  <si>
    <t>berie na vedomie</t>
  </si>
  <si>
    <t>informáciu o plnení rozpočtu obce k 30.6.2012</t>
  </si>
  <si>
    <t>plnenie  II.Q</t>
  </si>
  <si>
    <t>Za MŠ, školský klub detí</t>
  </si>
  <si>
    <t>Za stravné /MŠ/</t>
  </si>
  <si>
    <t>017.</t>
  </si>
  <si>
    <t>Z vratiek</t>
  </si>
  <si>
    <t>stravovanie - voľby</t>
  </si>
  <si>
    <t xml:space="preserve"> Mzdy - zdroj ŠR</t>
  </si>
  <si>
    <t xml:space="preserve"> Poistné a prísp. do poisťovní-zdroj ŠR</t>
  </si>
  <si>
    <t>Prevádzkové stroje, prístr.,zar.</t>
  </si>
  <si>
    <t xml:space="preserve">Služby-centrum obce </t>
  </si>
  <si>
    <t>Prevádzkové stroje,prístr.</t>
  </si>
  <si>
    <t>Rutinná údržba budov prev.strojov,zar.</t>
  </si>
  <si>
    <t>Tovary a služby-z účtu OcÚ</t>
  </si>
  <si>
    <t>Tovary a služby- z účtu OÚ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</si>
</sst>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_-* #,##0.00,_S_k_-;\-* #,##0.00,_S_k_-;_-* \-??\ _S_k_-;_-@_-"/>
    <numFmt numFmtId="189" formatCode="dd/mm/yyyy"/>
    <numFmt numFmtId="190" formatCode="#,##0;\-#,##0"/>
    <numFmt numFmtId="191" formatCode="0.000"/>
    <numFmt numFmtId="192" formatCode="0.0"/>
    <numFmt numFmtId="193" formatCode="#,##0.0"/>
    <numFmt numFmtId="194" formatCode="0.0000"/>
    <numFmt numFmtId="195" formatCode="#,##0.0;\-#,##0.0"/>
    <numFmt numFmtId="196" formatCode="#,##0.00;\-#,##0.00"/>
    <numFmt numFmtId="197" formatCode="#,##0.000"/>
    <numFmt numFmtId="198" formatCode="#,##0.0000"/>
  </numFmts>
  <fonts count="6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 CE"/>
      <family val="2"/>
    </font>
    <font>
      <i/>
      <sz val="8"/>
      <color indexed="10"/>
      <name val="Arial CE"/>
      <family val="2"/>
    </font>
    <font>
      <b/>
      <i/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57"/>
      <name val="Arial CE"/>
      <family val="2"/>
    </font>
    <font>
      <sz val="8"/>
      <color indexed="48"/>
      <name val="Arial CE"/>
      <family val="2"/>
    </font>
    <font>
      <b/>
      <sz val="16"/>
      <name val="Arial CE"/>
      <family val="2"/>
    </font>
    <font>
      <i/>
      <sz val="8"/>
      <color indexed="48"/>
      <name val="Arial CE"/>
      <family val="2"/>
    </font>
    <font>
      <sz val="8"/>
      <color indexed="11"/>
      <name val="Arial CE"/>
      <family val="2"/>
    </font>
    <font>
      <sz val="8"/>
      <color indexed="17"/>
      <name val="Arial CE"/>
      <family val="2"/>
    </font>
    <font>
      <i/>
      <sz val="8"/>
      <color indexed="12"/>
      <name val="Arial CE"/>
      <family val="0"/>
    </font>
    <font>
      <i/>
      <sz val="10"/>
      <color indexed="12"/>
      <name val="Arial CE"/>
      <family val="0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sz val="8"/>
      <color indexed="21"/>
      <name val="Arial CE"/>
      <family val="2"/>
    </font>
    <font>
      <b/>
      <i/>
      <sz val="10"/>
      <color indexed="57"/>
      <name val="Arial CE"/>
      <family val="2"/>
    </font>
    <font>
      <i/>
      <sz val="8"/>
      <color indexed="8"/>
      <name val="Arial CE"/>
      <family val="0"/>
    </font>
    <font>
      <b/>
      <i/>
      <sz val="8"/>
      <color indexed="21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8"/>
      <color indexed="17"/>
      <name val="Arial CE"/>
      <family val="2"/>
    </font>
    <font>
      <sz val="8"/>
      <color indexed="10"/>
      <name val="Arial CE"/>
      <family val="2"/>
    </font>
    <font>
      <b/>
      <sz val="8"/>
      <color indexed="17"/>
      <name val="Arial CE"/>
      <family val="2"/>
    </font>
    <font>
      <b/>
      <i/>
      <sz val="8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57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188" fontId="0" fillId="0" borderId="0" applyFill="0" applyAlignment="0" applyProtection="0"/>
    <xf numFmtId="16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7" borderId="5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 vertical="top"/>
    </xf>
    <xf numFmtId="0" fontId="3" fillId="18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8" fontId="7" fillId="0" borderId="11" xfId="41" applyFont="1" applyFill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5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right"/>
    </xf>
    <xf numFmtId="0" fontId="7" fillId="20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20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190" fontId="5" fillId="0" borderId="13" xfId="0" applyNumberFormat="1" applyFont="1" applyBorder="1" applyAlignment="1">
      <alignment/>
    </xf>
    <xf numFmtId="190" fontId="7" fillId="0" borderId="13" xfId="0" applyNumberFormat="1" applyFont="1" applyBorder="1" applyAlignment="1">
      <alignment horizontal="left"/>
    </xf>
    <xf numFmtId="190" fontId="7" fillId="0" borderId="13" xfId="0" applyNumberFormat="1" applyFont="1" applyBorder="1" applyAlignment="1">
      <alignment/>
    </xf>
    <xf numFmtId="190" fontId="7" fillId="0" borderId="20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20" borderId="10" xfId="0" applyFont="1" applyFill="1" applyBorder="1" applyAlignment="1">
      <alignment/>
    </xf>
    <xf numFmtId="0" fontId="11" fillId="20" borderId="12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2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19" borderId="18" xfId="0" applyFont="1" applyFill="1" applyBorder="1" applyAlignment="1">
      <alignment/>
    </xf>
    <xf numFmtId="0" fontId="6" fillId="19" borderId="0" xfId="0" applyFont="1" applyFill="1" applyBorder="1" applyAlignment="1">
      <alignment vertical="top"/>
    </xf>
    <xf numFmtId="0" fontId="6" fillId="19" borderId="19" xfId="0" applyFont="1" applyFill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 horizontal="left"/>
    </xf>
    <xf numFmtId="3" fontId="7" fillId="2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4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3" fontId="4" fillId="0" borderId="21" xfId="0" applyNumberFormat="1" applyFont="1" applyFill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0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3" fillId="21" borderId="0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 horizontal="center"/>
    </xf>
    <xf numFmtId="3" fontId="29" fillId="0" borderId="13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3" fontId="29" fillId="0" borderId="13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3" fontId="29" fillId="0" borderId="13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left"/>
    </xf>
    <xf numFmtId="3" fontId="7" fillId="2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7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/>
    </xf>
    <xf numFmtId="4" fontId="30" fillId="2" borderId="13" xfId="0" applyNumberFormat="1" applyFont="1" applyFill="1" applyBorder="1" applyAlignment="1">
      <alignment horizontal="center"/>
    </xf>
    <xf numFmtId="0" fontId="29" fillId="2" borderId="10" xfId="0" applyFont="1" applyFill="1" applyBorder="1" applyAlignment="1">
      <alignment/>
    </xf>
    <xf numFmtId="0" fontId="29" fillId="2" borderId="11" xfId="0" applyFont="1" applyFill="1" applyBorder="1" applyAlignment="1">
      <alignment/>
    </xf>
    <xf numFmtId="0" fontId="29" fillId="2" borderId="12" xfId="0" applyFont="1" applyFill="1" applyBorder="1" applyAlignment="1">
      <alignment/>
    </xf>
    <xf numFmtId="3" fontId="29" fillId="2" borderId="13" xfId="0" applyNumberFormat="1" applyFont="1" applyFill="1" applyBorder="1" applyAlignment="1">
      <alignment horizontal="left"/>
    </xf>
    <xf numFmtId="3" fontId="29" fillId="2" borderId="13" xfId="0" applyNumberFormat="1" applyFont="1" applyFill="1" applyBorder="1" applyAlignment="1">
      <alignment horizontal="left"/>
    </xf>
    <xf numFmtId="4" fontId="31" fillId="2" borderId="1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4" fontId="29" fillId="0" borderId="13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29" fillId="0" borderId="32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3" fontId="29" fillId="0" borderId="27" xfId="0" applyNumberFormat="1" applyFont="1" applyBorder="1" applyAlignment="1">
      <alignment horizontal="left"/>
    </xf>
    <xf numFmtId="3" fontId="29" fillId="0" borderId="27" xfId="0" applyNumberFormat="1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3" fontId="29" fillId="0" borderId="20" xfId="0" applyNumberFormat="1" applyFont="1" applyBorder="1" applyAlignment="1">
      <alignment horizontal="left"/>
    </xf>
    <xf numFmtId="3" fontId="29" fillId="0" borderId="20" xfId="0" applyNumberFormat="1" applyFont="1" applyBorder="1" applyAlignment="1">
      <alignment/>
    </xf>
    <xf numFmtId="4" fontId="29" fillId="0" borderId="20" xfId="0" applyNumberFormat="1" applyFont="1" applyBorder="1" applyAlignment="1">
      <alignment horizontal="center"/>
    </xf>
    <xf numFmtId="0" fontId="3" fillId="18" borderId="13" xfId="0" applyFont="1" applyFill="1" applyBorder="1" applyAlignment="1">
      <alignment horizontal="justify" vertical="center"/>
    </xf>
    <xf numFmtId="2" fontId="3" fillId="18" borderId="13" xfId="0" applyNumberFormat="1" applyFont="1" applyFill="1" applyBorder="1" applyAlignment="1">
      <alignment horizontal="justify" vertical="center"/>
    </xf>
    <xf numFmtId="3" fontId="4" fillId="0" borderId="0" xfId="0" applyNumberFormat="1" applyFont="1" applyBorder="1" applyAlignment="1">
      <alignment horizontal="right"/>
    </xf>
    <xf numFmtId="0" fontId="2" fillId="18" borderId="11" xfId="0" applyFont="1" applyFill="1" applyBorder="1" applyAlignment="1">
      <alignment vertical="top"/>
    </xf>
    <xf numFmtId="0" fontId="2" fillId="18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18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2" fillId="15" borderId="0" xfId="0" applyFont="1" applyFill="1" applyBorder="1" applyAlignment="1">
      <alignment/>
    </xf>
    <xf numFmtId="0" fontId="7" fillId="0" borderId="24" xfId="0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22" borderId="35" xfId="0" applyFont="1" applyFill="1" applyBorder="1" applyAlignment="1">
      <alignment/>
    </xf>
    <xf numFmtId="0" fontId="3" fillId="22" borderId="36" xfId="0" applyFont="1" applyFill="1" applyBorder="1" applyAlignment="1">
      <alignment/>
    </xf>
    <xf numFmtId="0" fontId="3" fillId="22" borderId="37" xfId="0" applyFont="1" applyFill="1" applyBorder="1" applyAlignment="1">
      <alignment/>
    </xf>
    <xf numFmtId="3" fontId="4" fillId="22" borderId="38" xfId="0" applyNumberFormat="1" applyFont="1" applyFill="1" applyBorder="1" applyAlignment="1">
      <alignment horizontal="right"/>
    </xf>
    <xf numFmtId="0" fontId="0" fillId="22" borderId="36" xfId="0" applyFont="1" applyFill="1" applyBorder="1" applyAlignment="1">
      <alignment/>
    </xf>
    <xf numFmtId="0" fontId="0" fillId="15" borderId="39" xfId="0" applyFont="1" applyFill="1" applyBorder="1" applyAlignment="1">
      <alignment/>
    </xf>
    <xf numFmtId="0" fontId="3" fillId="22" borderId="40" xfId="0" applyFont="1" applyFill="1" applyBorder="1" applyAlignment="1">
      <alignment/>
    </xf>
    <xf numFmtId="0" fontId="0" fillId="22" borderId="41" xfId="0" applyFont="1" applyFill="1" applyBorder="1" applyAlignment="1">
      <alignment/>
    </xf>
    <xf numFmtId="0" fontId="3" fillId="22" borderId="42" xfId="0" applyFont="1" applyFill="1" applyBorder="1" applyAlignment="1">
      <alignment/>
    </xf>
    <xf numFmtId="3" fontId="4" fillId="22" borderId="43" xfId="0" applyNumberFormat="1" applyFont="1" applyFill="1" applyBorder="1" applyAlignment="1">
      <alignment horizontal="right"/>
    </xf>
    <xf numFmtId="3" fontId="4" fillId="22" borderId="44" xfId="0" applyNumberFormat="1" applyFont="1" applyFill="1" applyBorder="1" applyAlignment="1">
      <alignment horizontal="right"/>
    </xf>
    <xf numFmtId="0" fontId="5" fillId="0" borderId="45" xfId="0" applyFont="1" applyBorder="1" applyAlignment="1">
      <alignment/>
    </xf>
    <xf numFmtId="0" fontId="5" fillId="0" borderId="33" xfId="0" applyFont="1" applyBorder="1" applyAlignment="1">
      <alignment/>
    </xf>
    <xf numFmtId="0" fontId="7" fillId="15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3" fillId="18" borderId="20" xfId="0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4" fillId="16" borderId="46" xfId="0" applyNumberFormat="1" applyFont="1" applyFill="1" applyBorder="1" applyAlignment="1">
      <alignment horizontal="right"/>
    </xf>
    <xf numFmtId="0" fontId="4" fillId="16" borderId="0" xfId="0" applyFont="1" applyFill="1" applyBorder="1" applyAlignment="1">
      <alignment horizontal="left"/>
    </xf>
    <xf numFmtId="2" fontId="4" fillId="16" borderId="0" xfId="0" applyNumberFormat="1" applyFont="1" applyFill="1" applyBorder="1" applyAlignment="1">
      <alignment horizontal="center"/>
    </xf>
    <xf numFmtId="0" fontId="3" fillId="16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7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29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0" fontId="5" fillId="0" borderId="3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4" xfId="0" applyFont="1" applyBorder="1" applyAlignment="1">
      <alignment/>
    </xf>
    <xf numFmtId="190" fontId="7" fillId="0" borderId="10" xfId="0" applyNumberFormat="1" applyFont="1" applyBorder="1" applyAlignment="1">
      <alignment horizontal="left"/>
    </xf>
    <xf numFmtId="190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0" fontId="32" fillId="0" borderId="49" xfId="0" applyFont="1" applyBorder="1" applyAlignment="1">
      <alignment/>
    </xf>
    <xf numFmtId="3" fontId="8" fillId="0" borderId="45" xfId="0" applyNumberFormat="1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8" fillId="0" borderId="33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0" fontId="7" fillId="0" borderId="52" xfId="0" applyFont="1" applyBorder="1" applyAlignment="1">
      <alignment/>
    </xf>
    <xf numFmtId="3" fontId="7" fillId="0" borderId="22" xfId="0" applyNumberFormat="1" applyFont="1" applyBorder="1" applyAlignment="1">
      <alignment horizontal="left"/>
    </xf>
    <xf numFmtId="0" fontId="5" fillId="0" borderId="47" xfId="0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8" borderId="33" xfId="0" applyNumberFormat="1" applyFont="1" applyFill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/>
    </xf>
    <xf numFmtId="3" fontId="29" fillId="0" borderId="10" xfId="0" applyNumberFormat="1" applyFont="1" applyFill="1" applyBorder="1" applyAlignment="1">
      <alignment horizontal="left"/>
    </xf>
    <xf numFmtId="3" fontId="29" fillId="2" borderId="1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7" fillId="0" borderId="46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/>
    </xf>
    <xf numFmtId="3" fontId="29" fillId="0" borderId="20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4" fontId="9" fillId="2" borderId="20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35" fillId="0" borderId="53" xfId="0" applyFont="1" applyFill="1" applyBorder="1" applyAlignment="1">
      <alignment/>
    </xf>
    <xf numFmtId="3" fontId="35" fillId="0" borderId="46" xfId="0" applyNumberFormat="1" applyFont="1" applyFill="1" applyBorder="1" applyAlignment="1">
      <alignment horizontal="right"/>
    </xf>
    <xf numFmtId="4" fontId="35" fillId="0" borderId="46" xfId="0" applyNumberFormat="1" applyFont="1" applyFill="1" applyBorder="1" applyAlignment="1">
      <alignment horizontal="center"/>
    </xf>
    <xf numFmtId="3" fontId="35" fillId="0" borderId="54" xfId="0" applyNumberFormat="1" applyFont="1" applyFill="1" applyBorder="1" applyAlignment="1">
      <alignment horizontal="right"/>
    </xf>
    <xf numFmtId="0" fontId="36" fillId="0" borderId="49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3" fontId="35" fillId="0" borderId="13" xfId="0" applyNumberFormat="1" applyFont="1" applyFill="1" applyBorder="1" applyAlignment="1">
      <alignment horizontal="right"/>
    </xf>
    <xf numFmtId="4" fontId="35" fillId="0" borderId="13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right"/>
    </xf>
    <xf numFmtId="0" fontId="36" fillId="0" borderId="32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3" fontId="35" fillId="0" borderId="20" xfId="0" applyNumberFormat="1" applyFont="1" applyFill="1" applyBorder="1" applyAlignment="1">
      <alignment horizontal="right"/>
    </xf>
    <xf numFmtId="4" fontId="35" fillId="0" borderId="20" xfId="0" applyNumberFormat="1" applyFont="1" applyFill="1" applyBorder="1" applyAlignment="1">
      <alignment horizontal="center"/>
    </xf>
    <xf numFmtId="3" fontId="35" fillId="0" borderId="22" xfId="0" applyNumberFormat="1" applyFont="1" applyFill="1" applyBorder="1" applyAlignment="1">
      <alignment horizontal="right"/>
    </xf>
    <xf numFmtId="3" fontId="35" fillId="0" borderId="45" xfId="0" applyNumberFormat="1" applyFont="1" applyFill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center"/>
    </xf>
    <xf numFmtId="49" fontId="3" fillId="20" borderId="32" xfId="0" applyNumberFormat="1" applyFont="1" applyFill="1" applyBorder="1" applyAlignment="1">
      <alignment horizontal="right"/>
    </xf>
    <xf numFmtId="0" fontId="7" fillId="20" borderId="53" xfId="0" applyFont="1" applyFill="1" applyBorder="1" applyAlignment="1">
      <alignment/>
    </xf>
    <xf numFmtId="0" fontId="3" fillId="20" borderId="46" xfId="0" applyFont="1" applyFill="1" applyBorder="1" applyAlignment="1">
      <alignment/>
    </xf>
    <xf numFmtId="4" fontId="4" fillId="22" borderId="38" xfId="0" applyNumberFormat="1" applyFont="1" applyFill="1" applyBorder="1" applyAlignment="1">
      <alignment horizontal="center"/>
    </xf>
    <xf numFmtId="3" fontId="4" fillId="22" borderId="35" xfId="0" applyNumberFormat="1" applyFont="1" applyFill="1" applyBorder="1" applyAlignment="1">
      <alignment horizontal="right"/>
    </xf>
    <xf numFmtId="190" fontId="4" fillId="22" borderId="38" xfId="0" applyNumberFormat="1" applyFont="1" applyFill="1" applyBorder="1" applyAlignment="1">
      <alignment horizontal="right"/>
    </xf>
    <xf numFmtId="190" fontId="4" fillId="22" borderId="37" xfId="0" applyNumberFormat="1" applyFont="1" applyFill="1" applyBorder="1" applyAlignment="1">
      <alignment horizontal="right"/>
    </xf>
    <xf numFmtId="190" fontId="4" fillId="22" borderId="36" xfId="0" applyNumberFormat="1" applyFont="1" applyFill="1" applyBorder="1" applyAlignment="1">
      <alignment horizontal="right"/>
    </xf>
    <xf numFmtId="0" fontId="4" fillId="22" borderId="38" xfId="0" applyFont="1" applyFill="1" applyBorder="1" applyAlignment="1">
      <alignment/>
    </xf>
    <xf numFmtId="3" fontId="4" fillId="22" borderId="38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4" fontId="4" fillId="22" borderId="38" xfId="0" applyNumberFormat="1" applyFont="1" applyFill="1" applyBorder="1" applyAlignment="1">
      <alignment horizontal="right"/>
    </xf>
    <xf numFmtId="0" fontId="6" fillId="16" borderId="27" xfId="0" applyFont="1" applyFill="1" applyBorder="1" applyAlignment="1">
      <alignment/>
    </xf>
    <xf numFmtId="3" fontId="31" fillId="16" borderId="33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6" fillId="16" borderId="32" xfId="0" applyFont="1" applyFill="1" applyBorder="1" applyAlignment="1">
      <alignment/>
    </xf>
    <xf numFmtId="0" fontId="6" fillId="16" borderId="25" xfId="0" applyFont="1" applyFill="1" applyBorder="1" applyAlignment="1">
      <alignment/>
    </xf>
    <xf numFmtId="0" fontId="6" fillId="16" borderId="53" xfId="0" applyFont="1" applyFill="1" applyBorder="1" applyAlignment="1">
      <alignment/>
    </xf>
    <xf numFmtId="3" fontId="31" fillId="16" borderId="46" xfId="0" applyNumberFormat="1" applyFont="1" applyFill="1" applyBorder="1" applyAlignment="1">
      <alignment horizontal="right"/>
    </xf>
    <xf numFmtId="0" fontId="6" fillId="16" borderId="10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4" fillId="22" borderId="44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right"/>
    </xf>
    <xf numFmtId="4" fontId="4" fillId="20" borderId="13" xfId="0" applyNumberFormat="1" applyFont="1" applyFill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1" xfId="0" applyNumberFormat="1" applyFont="1" applyBorder="1" applyAlignment="1">
      <alignment horizontal="right"/>
    </xf>
    <xf numFmtId="3" fontId="38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left"/>
    </xf>
    <xf numFmtId="4" fontId="29" fillId="0" borderId="13" xfId="0" applyNumberFormat="1" applyFont="1" applyFill="1" applyBorder="1" applyAlignment="1">
      <alignment horizontal="left"/>
    </xf>
    <xf numFmtId="4" fontId="29" fillId="2" borderId="13" xfId="0" applyNumberFormat="1" applyFont="1" applyFill="1" applyBorder="1" applyAlignment="1">
      <alignment horizontal="left"/>
    </xf>
    <xf numFmtId="196" fontId="4" fillId="22" borderId="38" xfId="0" applyNumberFormat="1" applyFont="1" applyFill="1" applyBorder="1" applyAlignment="1">
      <alignment horizontal="right"/>
    </xf>
    <xf numFmtId="2" fontId="4" fillId="22" borderId="38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7" fillId="0" borderId="33" xfId="0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33" fillId="2" borderId="51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/>
    </xf>
    <xf numFmtId="0" fontId="31" fillId="15" borderId="39" xfId="0" applyFont="1" applyFill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4" fontId="0" fillId="0" borderId="47" xfId="0" applyNumberFormat="1" applyFont="1" applyBorder="1" applyAlignment="1">
      <alignment/>
    </xf>
    <xf numFmtId="0" fontId="0" fillId="0" borderId="27" xfId="0" applyFont="1" applyBorder="1" applyAlignment="1">
      <alignment/>
    </xf>
    <xf numFmtId="4" fontId="0" fillId="0" borderId="51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4" fontId="7" fillId="2" borderId="17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4" fontId="7" fillId="0" borderId="20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right"/>
    </xf>
    <xf numFmtId="3" fontId="7" fillId="0" borderId="22" xfId="0" applyNumberFormat="1" applyFont="1" applyBorder="1" applyAlignment="1">
      <alignment/>
    </xf>
    <xf numFmtId="0" fontId="29" fillId="0" borderId="12" xfId="0" applyFont="1" applyFill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29" fillId="0" borderId="13" xfId="0" applyNumberFormat="1" applyFont="1" applyFill="1" applyBorder="1" applyAlignment="1">
      <alignment horizontal="right"/>
    </xf>
    <xf numFmtId="0" fontId="0" fillId="0" borderId="51" xfId="0" applyFont="1" applyBorder="1" applyAlignment="1">
      <alignment/>
    </xf>
    <xf numFmtId="0" fontId="7" fillId="0" borderId="2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 vertical="top"/>
    </xf>
    <xf numFmtId="3" fontId="29" fillId="0" borderId="10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vertical="top"/>
    </xf>
    <xf numFmtId="3" fontId="7" fillId="0" borderId="13" xfId="57" applyNumberFormat="1" applyFont="1" applyFill="1" applyBorder="1" applyAlignment="1" applyProtection="1">
      <alignment horizontal="right"/>
      <protection/>
    </xf>
    <xf numFmtId="4" fontId="7" fillId="0" borderId="13" xfId="57" applyNumberFormat="1" applyFont="1" applyFill="1" applyBorder="1" applyAlignment="1" applyProtection="1">
      <alignment horizontal="center"/>
      <protection/>
    </xf>
    <xf numFmtId="3" fontId="7" fillId="0" borderId="10" xfId="57" applyNumberFormat="1" applyFont="1" applyFill="1" applyBorder="1" applyAlignment="1" applyProtection="1">
      <alignment horizontal="right"/>
      <protection/>
    </xf>
    <xf numFmtId="0" fontId="0" fillId="0" borderId="47" xfId="0" applyFont="1" applyFill="1" applyBorder="1" applyAlignment="1">
      <alignment/>
    </xf>
    <xf numFmtId="1" fontId="7" fillId="0" borderId="20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3" fontId="4" fillId="16" borderId="13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3" fontId="7" fillId="16" borderId="13" xfId="0" applyNumberFormat="1" applyFont="1" applyFill="1" applyBorder="1" applyAlignment="1">
      <alignment/>
    </xf>
    <xf numFmtId="3" fontId="7" fillId="16" borderId="10" xfId="0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37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8" fillId="0" borderId="34" xfId="0" applyFont="1" applyFill="1" applyBorder="1" applyAlignment="1">
      <alignment/>
    </xf>
    <xf numFmtId="3" fontId="40" fillId="0" borderId="27" xfId="0" applyNumberFormat="1" applyFont="1" applyFill="1" applyBorder="1" applyAlignment="1">
      <alignment horizontal="right"/>
    </xf>
    <xf numFmtId="0" fontId="29" fillId="0" borderId="45" xfId="0" applyFont="1" applyBorder="1" applyAlignment="1">
      <alignment/>
    </xf>
    <xf numFmtId="3" fontId="7" fillId="0" borderId="34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7" fillId="0" borderId="47" xfId="0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32" xfId="0" applyNumberFormat="1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3" fontId="38" fillId="0" borderId="45" xfId="0" applyNumberFormat="1" applyFont="1" applyBorder="1" applyAlignment="1">
      <alignment/>
    </xf>
    <xf numFmtId="0" fontId="7" fillId="0" borderId="33" xfId="0" applyFont="1" applyBorder="1" applyAlignment="1">
      <alignment horizontal="left"/>
    </xf>
    <xf numFmtId="3" fontId="38" fillId="0" borderId="34" xfId="0" applyNumberFormat="1" applyFont="1" applyBorder="1" applyAlignment="1">
      <alignment/>
    </xf>
    <xf numFmtId="3" fontId="38" fillId="0" borderId="27" xfId="0" applyNumberFormat="1" applyFont="1" applyBorder="1" applyAlignment="1">
      <alignment/>
    </xf>
    <xf numFmtId="3" fontId="38" fillId="0" borderId="33" xfId="0" applyNumberFormat="1" applyFont="1" applyBorder="1" applyAlignment="1">
      <alignment/>
    </xf>
    <xf numFmtId="0" fontId="7" fillId="0" borderId="33" xfId="0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left"/>
    </xf>
    <xf numFmtId="0" fontId="38" fillId="0" borderId="34" xfId="0" applyFont="1" applyBorder="1" applyAlignment="1">
      <alignment horizontal="left"/>
    </xf>
    <xf numFmtId="0" fontId="38" fillId="0" borderId="27" xfId="0" applyFont="1" applyBorder="1" applyAlignment="1">
      <alignment horizontal="left"/>
    </xf>
    <xf numFmtId="3" fontId="7" fillId="0" borderId="34" xfId="0" applyNumberFormat="1" applyFont="1" applyBorder="1" applyAlignment="1">
      <alignment horizontal="left"/>
    </xf>
    <xf numFmtId="3" fontId="7" fillId="0" borderId="34" xfId="0" applyNumberFormat="1" applyFont="1" applyFill="1" applyBorder="1" applyAlignment="1">
      <alignment horizontal="left"/>
    </xf>
    <xf numFmtId="3" fontId="7" fillId="0" borderId="33" xfId="0" applyNumberFormat="1" applyFont="1" applyFill="1" applyBorder="1" applyAlignment="1">
      <alignment horizontal="left"/>
    </xf>
    <xf numFmtId="3" fontId="38" fillId="0" borderId="27" xfId="0" applyNumberFormat="1" applyFont="1" applyFill="1" applyBorder="1" applyAlignment="1">
      <alignment horizontal="left"/>
    </xf>
    <xf numFmtId="3" fontId="38" fillId="2" borderId="34" xfId="0" applyNumberFormat="1" applyFont="1" applyFill="1" applyBorder="1" applyAlignment="1">
      <alignment horizontal="left"/>
    </xf>
    <xf numFmtId="3" fontId="38" fillId="0" borderId="45" xfId="0" applyNumberFormat="1" applyFont="1" applyFill="1" applyBorder="1" applyAlignment="1">
      <alignment horizontal="left"/>
    </xf>
    <xf numFmtId="0" fontId="38" fillId="0" borderId="33" xfId="0" applyFont="1" applyBorder="1" applyAlignment="1">
      <alignment horizontal="left"/>
    </xf>
    <xf numFmtId="3" fontId="7" fillId="0" borderId="56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3" fontId="38" fillId="0" borderId="32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16" borderId="27" xfId="0" applyNumberFormat="1" applyFont="1" applyFill="1" applyBorder="1" applyAlignment="1">
      <alignment/>
    </xf>
    <xf numFmtId="3" fontId="31" fillId="15" borderId="39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35" fillId="0" borderId="45" xfId="0" applyNumberFormat="1" applyFont="1" applyFill="1" applyBorder="1" applyAlignment="1">
      <alignment/>
    </xf>
    <xf numFmtId="3" fontId="35" fillId="0" borderId="27" xfId="0" applyNumberFormat="1" applyFont="1" applyFill="1" applyBorder="1" applyAlignment="1">
      <alignment/>
    </xf>
    <xf numFmtId="0" fontId="3" fillId="18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1" fontId="7" fillId="0" borderId="27" xfId="0" applyNumberFormat="1" applyFont="1" applyFill="1" applyBorder="1" applyAlignment="1">
      <alignment horizontal="right"/>
    </xf>
    <xf numFmtId="1" fontId="7" fillId="0" borderId="58" xfId="0" applyNumberFormat="1" applyFont="1" applyFill="1" applyBorder="1" applyAlignment="1">
      <alignment horizontal="right"/>
    </xf>
    <xf numFmtId="1" fontId="3" fillId="18" borderId="13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 horizontal="right"/>
    </xf>
    <xf numFmtId="1" fontId="3" fillId="18" borderId="20" xfId="0" applyNumberFormat="1" applyFont="1" applyFill="1" applyBorder="1" applyAlignment="1">
      <alignment horizontal="center" vertical="center"/>
    </xf>
    <xf numFmtId="1" fontId="3" fillId="18" borderId="33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/>
    </xf>
    <xf numFmtId="1" fontId="7" fillId="0" borderId="27" xfId="0" applyNumberFormat="1" applyFont="1" applyBorder="1" applyAlignment="1">
      <alignment/>
    </xf>
    <xf numFmtId="0" fontId="4" fillId="15" borderId="39" xfId="0" applyFont="1" applyFill="1" applyBorder="1" applyAlignment="1">
      <alignment/>
    </xf>
    <xf numFmtId="0" fontId="7" fillId="0" borderId="50" xfId="0" applyFont="1" applyBorder="1" applyAlignment="1">
      <alignment/>
    </xf>
    <xf numFmtId="0" fontId="37" fillId="0" borderId="26" xfId="0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52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41" fillId="0" borderId="33" xfId="0" applyFont="1" applyBorder="1" applyAlignment="1">
      <alignment/>
    </xf>
    <xf numFmtId="0" fontId="41" fillId="0" borderId="27" xfId="0" applyFont="1" applyBorder="1" applyAlignment="1">
      <alignment/>
    </xf>
    <xf numFmtId="0" fontId="3" fillId="21" borderId="0" xfId="0" applyFont="1" applyFill="1" applyBorder="1" applyAlignment="1">
      <alignment/>
    </xf>
    <xf numFmtId="3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49" fontId="3" fillId="21" borderId="0" xfId="0" applyNumberFormat="1" applyFont="1" applyFill="1" applyBorder="1" applyAlignment="1">
      <alignment horizontal="right"/>
    </xf>
    <xf numFmtId="0" fontId="7" fillId="21" borderId="0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7" fillId="0" borderId="45" xfId="0" applyNumberFormat="1" applyFont="1" applyBorder="1" applyAlignment="1">
      <alignment/>
    </xf>
    <xf numFmtId="3" fontId="38" fillId="0" borderId="26" xfId="0" applyNumberFormat="1" applyFont="1" applyFill="1" applyBorder="1" applyAlignment="1">
      <alignment horizontal="right"/>
    </xf>
    <xf numFmtId="0" fontId="38" fillId="0" borderId="33" xfId="0" applyFont="1" applyBorder="1" applyAlignment="1">
      <alignment/>
    </xf>
    <xf numFmtId="0" fontId="38" fillId="0" borderId="50" xfId="0" applyFont="1" applyBorder="1" applyAlignment="1">
      <alignment/>
    </xf>
    <xf numFmtId="0" fontId="42" fillId="0" borderId="52" xfId="0" applyFont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0" fontId="7" fillId="0" borderId="59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38" fillId="0" borderId="27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43" fillId="0" borderId="26" xfId="0" applyFont="1" applyFill="1" applyBorder="1" applyAlignment="1">
      <alignment horizontal="left"/>
    </xf>
    <xf numFmtId="0" fontId="43" fillId="0" borderId="52" xfId="0" applyFont="1" applyFill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45" xfId="0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46" xfId="0" applyNumberFormat="1" applyFont="1" applyFill="1" applyBorder="1" applyAlignment="1">
      <alignment horizontal="left"/>
    </xf>
    <xf numFmtId="3" fontId="7" fillId="0" borderId="46" xfId="0" applyNumberFormat="1" applyFont="1" applyBorder="1" applyAlignment="1">
      <alignment horizontal="left"/>
    </xf>
    <xf numFmtId="4" fontId="7" fillId="0" borderId="46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43" fillId="0" borderId="52" xfId="0" applyFont="1" applyBorder="1" applyAlignment="1">
      <alignment horizontal="left"/>
    </xf>
    <xf numFmtId="3" fontId="43" fillId="0" borderId="13" xfId="0" applyNumberFormat="1" applyFont="1" applyBorder="1" applyAlignment="1">
      <alignment horizontal="left"/>
    </xf>
    <xf numFmtId="4" fontId="43" fillId="0" borderId="13" xfId="0" applyNumberFormat="1" applyFont="1" applyBorder="1" applyAlignment="1">
      <alignment horizontal="left"/>
    </xf>
    <xf numFmtId="3" fontId="43" fillId="0" borderId="10" xfId="0" applyNumberFormat="1" applyFont="1" applyBorder="1" applyAlignment="1">
      <alignment horizontal="left"/>
    </xf>
    <xf numFmtId="0" fontId="44" fillId="0" borderId="51" xfId="0" applyFont="1" applyBorder="1" applyAlignment="1">
      <alignment horizontal="left"/>
    </xf>
    <xf numFmtId="3" fontId="43" fillId="0" borderId="34" xfId="0" applyNumberFormat="1" applyFont="1" applyBorder="1" applyAlignment="1">
      <alignment horizontal="left"/>
    </xf>
    <xf numFmtId="0" fontId="29" fillId="0" borderId="52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3" fillId="16" borderId="0" xfId="0" applyFont="1" applyFill="1" applyBorder="1" applyAlignment="1">
      <alignment/>
    </xf>
    <xf numFmtId="0" fontId="43" fillId="0" borderId="27" xfId="0" applyFont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3" fontId="43" fillId="0" borderId="13" xfId="0" applyNumberFormat="1" applyFont="1" applyFill="1" applyBorder="1" applyAlignment="1">
      <alignment horizontal="left"/>
    </xf>
    <xf numFmtId="3" fontId="43" fillId="2" borderId="13" xfId="0" applyNumberFormat="1" applyFont="1" applyFill="1" applyBorder="1" applyAlignment="1">
      <alignment horizontal="left"/>
    </xf>
    <xf numFmtId="3" fontId="43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3" fontId="43" fillId="0" borderId="27" xfId="0" applyNumberFormat="1" applyFont="1" applyFill="1" applyBorder="1" applyAlignment="1">
      <alignment horizontal="left"/>
    </xf>
    <xf numFmtId="3" fontId="43" fillId="2" borderId="27" xfId="0" applyNumberFormat="1" applyFont="1" applyFill="1" applyBorder="1" applyAlignment="1">
      <alignment horizontal="left"/>
    </xf>
    <xf numFmtId="0" fontId="44" fillId="0" borderId="27" xfId="0" applyFont="1" applyBorder="1" applyAlignment="1">
      <alignment horizontal="left"/>
    </xf>
    <xf numFmtId="3" fontId="43" fillId="0" borderId="27" xfId="0" applyNumberFormat="1" applyFont="1" applyBorder="1" applyAlignment="1">
      <alignment horizontal="left"/>
    </xf>
    <xf numFmtId="3" fontId="8" fillId="0" borderId="26" xfId="0" applyNumberFormat="1" applyFont="1" applyFill="1" applyBorder="1" applyAlignment="1">
      <alignment horizontal="left"/>
    </xf>
    <xf numFmtId="3" fontId="8" fillId="0" borderId="52" xfId="0" applyNumberFormat="1" applyFont="1" applyFill="1" applyBorder="1" applyAlignment="1">
      <alignment horizontal="left"/>
    </xf>
    <xf numFmtId="3" fontId="8" fillId="0" borderId="50" xfId="0" applyNumberFormat="1" applyFont="1" applyFill="1" applyBorder="1" applyAlignment="1">
      <alignment horizontal="left"/>
    </xf>
    <xf numFmtId="3" fontId="8" fillId="0" borderId="52" xfId="0" applyNumberFormat="1" applyFont="1" applyFill="1" applyBorder="1" applyAlignment="1">
      <alignment horizontal="right"/>
    </xf>
    <xf numFmtId="3" fontId="43" fillId="0" borderId="26" xfId="0" applyNumberFormat="1" applyFont="1" applyFill="1" applyBorder="1" applyAlignment="1">
      <alignment horizontal="left"/>
    </xf>
    <xf numFmtId="3" fontId="43" fillId="2" borderId="52" xfId="0" applyNumberFormat="1" applyFont="1" applyFill="1" applyBorder="1" applyAlignment="1">
      <alignment horizontal="right"/>
    </xf>
    <xf numFmtId="3" fontId="29" fillId="0" borderId="50" xfId="0" applyNumberFormat="1" applyFont="1" applyFill="1" applyBorder="1" applyAlignment="1">
      <alignment horizontal="left"/>
    </xf>
    <xf numFmtId="0" fontId="43" fillId="0" borderId="48" xfId="0" applyFont="1" applyBorder="1" applyAlignment="1">
      <alignment/>
    </xf>
    <xf numFmtId="0" fontId="29" fillId="0" borderId="48" xfId="0" applyFont="1" applyBorder="1" applyAlignment="1">
      <alignment/>
    </xf>
    <xf numFmtId="0" fontId="29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29" fillId="0" borderId="34" xfId="0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9" fillId="0" borderId="34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7" fillId="23" borderId="13" xfId="0" applyNumberFormat="1" applyFont="1" applyFill="1" applyBorder="1" applyAlignment="1">
      <alignment horizontal="right"/>
    </xf>
    <xf numFmtId="4" fontId="7" fillId="23" borderId="13" xfId="0" applyNumberFormat="1" applyFont="1" applyFill="1" applyBorder="1" applyAlignment="1">
      <alignment horizontal="right"/>
    </xf>
    <xf numFmtId="4" fontId="7" fillId="23" borderId="10" xfId="0" applyNumberFormat="1" applyFont="1" applyFill="1" applyBorder="1" applyAlignment="1">
      <alignment horizontal="center"/>
    </xf>
    <xf numFmtId="0" fontId="7" fillId="16" borderId="25" xfId="0" applyFont="1" applyFill="1" applyBorder="1" applyAlignment="1">
      <alignment horizontal="center"/>
    </xf>
    <xf numFmtId="2" fontId="7" fillId="16" borderId="34" xfId="0" applyNumberFormat="1" applyFont="1" applyFill="1" applyBorder="1" applyAlignment="1">
      <alignment horizontal="center"/>
    </xf>
    <xf numFmtId="3" fontId="7" fillId="16" borderId="57" xfId="0" applyNumberFormat="1" applyFont="1" applyFill="1" applyBorder="1" applyAlignment="1">
      <alignment/>
    </xf>
    <xf numFmtId="3" fontId="7" fillId="16" borderId="34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53" xfId="0" applyFont="1" applyBorder="1" applyAlignment="1">
      <alignment/>
    </xf>
    <xf numFmtId="3" fontId="7" fillId="0" borderId="46" xfId="0" applyNumberFormat="1" applyFont="1" applyFill="1" applyBorder="1" applyAlignment="1">
      <alignment/>
    </xf>
    <xf numFmtId="4" fontId="0" fillId="15" borderId="39" xfId="0" applyNumberFormat="1" applyFont="1" applyFill="1" applyBorder="1" applyAlignment="1">
      <alignment/>
    </xf>
    <xf numFmtId="4" fontId="31" fillId="19" borderId="13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9" fillId="0" borderId="27" xfId="0" applyFont="1" applyBorder="1" applyAlignment="1">
      <alignment horizontal="right"/>
    </xf>
    <xf numFmtId="3" fontId="7" fillId="0" borderId="50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 horizontal="left"/>
    </xf>
    <xf numFmtId="3" fontId="7" fillId="0" borderId="52" xfId="0" applyNumberFormat="1" applyFont="1" applyFill="1" applyBorder="1" applyAlignment="1">
      <alignment horizontal="left"/>
    </xf>
    <xf numFmtId="3" fontId="38" fillId="2" borderId="52" xfId="0" applyNumberFormat="1" applyFont="1" applyFill="1" applyBorder="1" applyAlignment="1">
      <alignment horizontal="left"/>
    </xf>
    <xf numFmtId="3" fontId="38" fillId="0" borderId="50" xfId="0" applyNumberFormat="1" applyFont="1" applyFill="1" applyBorder="1" applyAlignment="1">
      <alignment horizontal="left"/>
    </xf>
    <xf numFmtId="0" fontId="38" fillId="0" borderId="48" xfId="0" applyFont="1" applyBorder="1" applyAlignment="1">
      <alignment horizontal="left"/>
    </xf>
    <xf numFmtId="0" fontId="29" fillId="0" borderId="50" xfId="0" applyFont="1" applyBorder="1" applyAlignment="1">
      <alignment/>
    </xf>
    <xf numFmtId="0" fontId="37" fillId="0" borderId="48" xfId="0" applyFont="1" applyFill="1" applyBorder="1" applyAlignment="1">
      <alignment/>
    </xf>
    <xf numFmtId="0" fontId="43" fillId="0" borderId="52" xfId="0" applyFont="1" applyBorder="1" applyAlignment="1">
      <alignment horizontal="right"/>
    </xf>
    <xf numFmtId="3" fontId="7" fillId="0" borderId="48" xfId="0" applyNumberFormat="1" applyFont="1" applyFill="1" applyBorder="1" applyAlignment="1">
      <alignment horizontal="left"/>
    </xf>
    <xf numFmtId="3" fontId="38" fillId="2" borderId="5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right" vertical="top"/>
    </xf>
    <xf numFmtId="4" fontId="31" fillId="16" borderId="27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31" fillId="16" borderId="46" xfId="0" applyNumberFormat="1" applyFont="1" applyFill="1" applyBorder="1" applyAlignment="1">
      <alignment/>
    </xf>
    <xf numFmtId="0" fontId="31" fillId="16" borderId="46" xfId="0" applyFont="1" applyFill="1" applyBorder="1" applyAlignment="1">
      <alignment/>
    </xf>
    <xf numFmtId="3" fontId="31" fillId="16" borderId="13" xfId="0" applyNumberFormat="1" applyFont="1" applyFill="1" applyBorder="1" applyAlignment="1">
      <alignment/>
    </xf>
    <xf numFmtId="0" fontId="7" fillId="15" borderId="39" xfId="0" applyFont="1" applyFill="1" applyBorder="1" applyAlignment="1">
      <alignment/>
    </xf>
    <xf numFmtId="4" fontId="31" fillId="16" borderId="46" xfId="0" applyNumberFormat="1" applyFont="1" applyFill="1" applyBorder="1" applyAlignment="1">
      <alignment/>
    </xf>
    <xf numFmtId="0" fontId="31" fillId="16" borderId="27" xfId="0" applyFont="1" applyFill="1" applyBorder="1" applyAlignment="1">
      <alignment/>
    </xf>
    <xf numFmtId="3" fontId="31" fillId="16" borderId="27" xfId="0" applyNumberFormat="1" applyFont="1" applyFill="1" applyBorder="1" applyAlignment="1">
      <alignment horizontal="right"/>
    </xf>
    <xf numFmtId="3" fontId="31" fillId="16" borderId="25" xfId="0" applyNumberFormat="1" applyFont="1" applyFill="1" applyBorder="1" applyAlignment="1">
      <alignment horizontal="right"/>
    </xf>
    <xf numFmtId="3" fontId="31" fillId="19" borderId="13" xfId="0" applyNumberFormat="1" applyFont="1" applyFill="1" applyBorder="1" applyAlignment="1">
      <alignment horizontal="right"/>
    </xf>
    <xf numFmtId="3" fontId="31" fillId="19" borderId="13" xfId="0" applyNumberFormat="1" applyFont="1" applyFill="1" applyBorder="1" applyAlignment="1">
      <alignment horizontal="center"/>
    </xf>
    <xf numFmtId="1" fontId="31" fillId="19" borderId="13" xfId="0" applyNumberFormat="1" applyFont="1" applyFill="1" applyBorder="1" applyAlignment="1">
      <alignment horizontal="right"/>
    </xf>
    <xf numFmtId="1" fontId="31" fillId="16" borderId="27" xfId="0" applyNumberFormat="1" applyFont="1" applyFill="1" applyBorder="1" applyAlignment="1">
      <alignment horizontal="right"/>
    </xf>
    <xf numFmtId="0" fontId="31" fillId="16" borderId="27" xfId="0" applyNumberFormat="1" applyFont="1" applyFill="1" applyBorder="1" applyAlignment="1">
      <alignment horizontal="center"/>
    </xf>
    <xf numFmtId="0" fontId="31" fillId="19" borderId="13" xfId="0" applyNumberFormat="1" applyFont="1" applyFill="1" applyBorder="1" applyAlignment="1">
      <alignment horizontal="center"/>
    </xf>
    <xf numFmtId="3" fontId="31" fillId="19" borderId="13" xfId="0" applyNumberFormat="1" applyFont="1" applyFill="1" applyBorder="1" applyAlignment="1">
      <alignment horizontal="right" vertical="top"/>
    </xf>
    <xf numFmtId="3" fontId="31" fillId="19" borderId="13" xfId="0" applyNumberFormat="1" applyFont="1" applyFill="1" applyBorder="1" applyAlignment="1">
      <alignment horizontal="center" vertical="top"/>
    </xf>
    <xf numFmtId="3" fontId="8" fillId="0" borderId="20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1" fontId="8" fillId="0" borderId="20" xfId="0" applyNumberFormat="1" applyFont="1" applyBorder="1" applyAlignment="1">
      <alignment horizontal="left"/>
    </xf>
    <xf numFmtId="1" fontId="8" fillId="0" borderId="13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/>
    </xf>
    <xf numFmtId="0" fontId="31" fillId="19" borderId="13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29" fillId="0" borderId="27" xfId="0" applyFont="1" applyFill="1" applyBorder="1" applyAlignment="1">
      <alignment/>
    </xf>
    <xf numFmtId="0" fontId="37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" fontId="7" fillId="0" borderId="48" xfId="0" applyNumberFormat="1" applyFont="1" applyFill="1" applyBorder="1" applyAlignment="1">
      <alignment/>
    </xf>
    <xf numFmtId="1" fontId="29" fillId="0" borderId="48" xfId="0" applyNumberFormat="1" applyFont="1" applyFill="1" applyBorder="1" applyAlignment="1">
      <alignment horizontal="left"/>
    </xf>
    <xf numFmtId="1" fontId="29" fillId="0" borderId="27" xfId="0" applyNumberFormat="1" applyFont="1" applyFill="1" applyBorder="1" applyAlignment="1">
      <alignment horizontal="left"/>
    </xf>
    <xf numFmtId="1" fontId="7" fillId="0" borderId="50" xfId="0" applyNumberFormat="1" applyFont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37" fillId="0" borderId="48" xfId="0" applyNumberFormat="1" applyFont="1" applyFill="1" applyBorder="1" applyAlignment="1">
      <alignment/>
    </xf>
    <xf numFmtId="3" fontId="29" fillId="0" borderId="45" xfId="0" applyNumberFormat="1" applyFont="1" applyBorder="1" applyAlignment="1">
      <alignment/>
    </xf>
    <xf numFmtId="0" fontId="29" fillId="0" borderId="33" xfId="0" applyFont="1" applyFill="1" applyBorder="1" applyAlignment="1">
      <alignment/>
    </xf>
    <xf numFmtId="0" fontId="35" fillId="0" borderId="51" xfId="0" applyFont="1" applyFill="1" applyBorder="1" applyAlignment="1">
      <alignment/>
    </xf>
    <xf numFmtId="0" fontId="35" fillId="0" borderId="57" xfId="0" applyFont="1" applyFill="1" applyBorder="1" applyAlignment="1">
      <alignment/>
    </xf>
    <xf numFmtId="0" fontId="35" fillId="0" borderId="62" xfId="0" applyFont="1" applyFill="1" applyBorder="1" applyAlignment="1">
      <alignment/>
    </xf>
    <xf numFmtId="3" fontId="35" fillId="0" borderId="63" xfId="0" applyNumberFormat="1" applyFont="1" applyFill="1" applyBorder="1" applyAlignment="1">
      <alignment horizontal="right"/>
    </xf>
    <xf numFmtId="4" fontId="35" fillId="0" borderId="63" xfId="0" applyNumberFormat="1" applyFont="1" applyFill="1" applyBorder="1" applyAlignment="1">
      <alignment horizontal="center"/>
    </xf>
    <xf numFmtId="3" fontId="35" fillId="0" borderId="64" xfId="0" applyNumberFormat="1" applyFont="1" applyFill="1" applyBorder="1" applyAlignment="1">
      <alignment horizontal="right"/>
    </xf>
    <xf numFmtId="0" fontId="29" fillId="0" borderId="53" xfId="0" applyFont="1" applyBorder="1" applyAlignment="1">
      <alignment/>
    </xf>
    <xf numFmtId="3" fontId="29" fillId="0" borderId="46" xfId="0" applyNumberFormat="1" applyFont="1" applyBorder="1" applyAlignment="1">
      <alignment horizontal="right"/>
    </xf>
    <xf numFmtId="4" fontId="29" fillId="2" borderId="46" xfId="0" applyNumberFormat="1" applyFont="1" applyFill="1" applyBorder="1" applyAlignment="1">
      <alignment horizontal="center"/>
    </xf>
    <xf numFmtId="3" fontId="29" fillId="0" borderId="58" xfId="0" applyNumberFormat="1" applyFont="1" applyBorder="1" applyAlignment="1">
      <alignment horizontal="right"/>
    </xf>
    <xf numFmtId="0" fontId="32" fillId="0" borderId="32" xfId="0" applyFont="1" applyBorder="1" applyAlignment="1">
      <alignment/>
    </xf>
    <xf numFmtId="1" fontId="37" fillId="0" borderId="33" xfId="0" applyNumberFormat="1" applyFont="1" applyFill="1" applyBorder="1" applyAlignment="1">
      <alignment/>
    </xf>
    <xf numFmtId="0" fontId="29" fillId="0" borderId="32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45" fillId="0" borderId="53" xfId="0" applyFont="1" applyFill="1" applyBorder="1" applyAlignment="1">
      <alignment/>
    </xf>
    <xf numFmtId="3" fontId="46" fillId="0" borderId="46" xfId="0" applyNumberFormat="1" applyFont="1" applyFill="1" applyBorder="1" applyAlignment="1">
      <alignment horizontal="right"/>
    </xf>
    <xf numFmtId="4" fontId="46" fillId="0" borderId="46" xfId="0" applyNumberFormat="1" applyFont="1" applyFill="1" applyBorder="1" applyAlignment="1">
      <alignment horizontal="center"/>
    </xf>
    <xf numFmtId="3" fontId="46" fillId="0" borderId="58" xfId="0" applyNumberFormat="1" applyFont="1" applyFill="1" applyBorder="1" applyAlignment="1">
      <alignment horizontal="right"/>
    </xf>
    <xf numFmtId="0" fontId="33" fillId="0" borderId="32" xfId="0" applyFont="1" applyFill="1" applyBorder="1" applyAlignment="1">
      <alignment/>
    </xf>
    <xf numFmtId="3" fontId="46" fillId="0" borderId="27" xfId="0" applyNumberFormat="1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3" fontId="29" fillId="0" borderId="17" xfId="0" applyNumberFormat="1" applyFont="1" applyBorder="1" applyAlignment="1">
      <alignment horizontal="right"/>
    </xf>
    <xf numFmtId="4" fontId="29" fillId="0" borderId="17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right"/>
    </xf>
    <xf numFmtId="0" fontId="32" fillId="0" borderId="47" xfId="0" applyFont="1" applyBorder="1" applyAlignment="1">
      <alignment/>
    </xf>
    <xf numFmtId="3" fontId="29" fillId="0" borderId="33" xfId="0" applyNumberFormat="1" applyFont="1" applyBorder="1" applyAlignment="1">
      <alignment/>
    </xf>
    <xf numFmtId="1" fontId="7" fillId="0" borderId="48" xfId="0" applyNumberFormat="1" applyFont="1" applyBorder="1" applyAlignment="1">
      <alignment/>
    </xf>
    <xf numFmtId="1" fontId="29" fillId="0" borderId="48" xfId="0" applyNumberFormat="1" applyFont="1" applyBorder="1" applyAlignment="1">
      <alignment horizontal="left"/>
    </xf>
    <xf numFmtId="1" fontId="29" fillId="0" borderId="27" xfId="0" applyNumberFormat="1" applyFont="1" applyBorder="1" applyAlignment="1">
      <alignment horizontal="left"/>
    </xf>
    <xf numFmtId="1" fontId="35" fillId="0" borderId="45" xfId="0" applyNumberFormat="1" applyFont="1" applyFill="1" applyBorder="1" applyAlignment="1">
      <alignment/>
    </xf>
    <xf numFmtId="0" fontId="35" fillId="0" borderId="32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4" fontId="3" fillId="18" borderId="13" xfId="0" applyNumberFormat="1" applyFont="1" applyFill="1" applyBorder="1" applyAlignment="1">
      <alignment horizontal="justify" vertical="center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left"/>
    </xf>
    <xf numFmtId="3" fontId="8" fillId="0" borderId="32" xfId="0" applyNumberFormat="1" applyFont="1" applyBorder="1" applyAlignment="1">
      <alignment horizontal="left"/>
    </xf>
    <xf numFmtId="3" fontId="31" fillId="19" borderId="58" xfId="0" applyNumberFormat="1" applyFont="1" applyFill="1" applyBorder="1" applyAlignment="1">
      <alignment/>
    </xf>
    <xf numFmtId="3" fontId="31" fillId="19" borderId="10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3" fontId="4" fillId="20" borderId="27" xfId="0" applyNumberFormat="1" applyFont="1" applyFill="1" applyBorder="1" applyAlignment="1">
      <alignment horizontal="right"/>
    </xf>
    <xf numFmtId="3" fontId="4" fillId="20" borderId="10" xfId="0" applyNumberFormat="1" applyFont="1" applyFill="1" applyBorder="1" applyAlignment="1">
      <alignment horizontal="right"/>
    </xf>
    <xf numFmtId="3" fontId="31" fillId="19" borderId="10" xfId="0" applyNumberFormat="1" applyFont="1" applyFill="1" applyBorder="1" applyAlignment="1">
      <alignment horizontal="right"/>
    </xf>
    <xf numFmtId="0" fontId="7" fillId="0" borderId="57" xfId="0" applyFont="1" applyBorder="1" applyAlignment="1">
      <alignment/>
    </xf>
    <xf numFmtId="0" fontId="7" fillId="0" borderId="56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31" fillId="19" borderId="22" xfId="0" applyNumberFormat="1" applyFont="1" applyFill="1" applyBorder="1" applyAlignment="1">
      <alignment horizontal="right"/>
    </xf>
    <xf numFmtId="3" fontId="7" fillId="0" borderId="65" xfId="0" applyNumberFormat="1" applyFont="1" applyBorder="1" applyAlignment="1">
      <alignment horizontal="right"/>
    </xf>
    <xf numFmtId="3" fontId="7" fillId="0" borderId="66" xfId="0" applyNumberFormat="1" applyFont="1" applyBorder="1" applyAlignment="1">
      <alignment horizontal="right"/>
    </xf>
    <xf numFmtId="3" fontId="7" fillId="0" borderId="67" xfId="0" applyNumberFormat="1" applyFont="1" applyBorder="1" applyAlignment="1">
      <alignment horizontal="right"/>
    </xf>
    <xf numFmtId="3" fontId="7" fillId="0" borderId="68" xfId="0" applyNumberFormat="1" applyFont="1" applyBorder="1" applyAlignment="1">
      <alignment horizontal="right"/>
    </xf>
    <xf numFmtId="3" fontId="8" fillId="0" borderId="68" xfId="0" applyNumberFormat="1" applyFont="1" applyBorder="1" applyAlignment="1">
      <alignment horizontal="left"/>
    </xf>
    <xf numFmtId="3" fontId="7" fillId="0" borderId="69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/>
    </xf>
    <xf numFmtId="3" fontId="4" fillId="20" borderId="14" xfId="0" applyNumberFormat="1" applyFont="1" applyFill="1" applyBorder="1" applyAlignment="1">
      <alignment horizontal="right"/>
    </xf>
    <xf numFmtId="3" fontId="31" fillId="19" borderId="65" xfId="0" applyNumberFormat="1" applyFont="1" applyFill="1" applyBorder="1" applyAlignment="1">
      <alignment/>
    </xf>
    <xf numFmtId="3" fontId="7" fillId="0" borderId="68" xfId="0" applyNumberFormat="1" applyFont="1" applyBorder="1" applyAlignment="1">
      <alignment horizontal="left"/>
    </xf>
    <xf numFmtId="3" fontId="43" fillId="0" borderId="68" xfId="0" applyNumberFormat="1" applyFont="1" applyBorder="1" applyAlignment="1">
      <alignment horizontal="left"/>
    </xf>
    <xf numFmtId="0" fontId="51" fillId="18" borderId="10" xfId="0" applyFont="1" applyFill="1" applyBorder="1" applyAlignment="1">
      <alignment/>
    </xf>
    <xf numFmtId="0" fontId="51" fillId="18" borderId="11" xfId="0" applyFont="1" applyFill="1" applyBorder="1" applyAlignment="1">
      <alignment vertical="top"/>
    </xf>
    <xf numFmtId="0" fontId="51" fillId="18" borderId="12" xfId="0" applyFont="1" applyFill="1" applyBorder="1" applyAlignment="1">
      <alignment horizontal="center"/>
    </xf>
    <xf numFmtId="0" fontId="51" fillId="18" borderId="13" xfId="0" applyFont="1" applyFill="1" applyBorder="1" applyAlignment="1">
      <alignment horizontal="justify" vertical="center"/>
    </xf>
    <xf numFmtId="0" fontId="51" fillId="18" borderId="13" xfId="0" applyFont="1" applyFill="1" applyBorder="1" applyAlignment="1">
      <alignment horizontal="center" vertical="center"/>
    </xf>
    <xf numFmtId="0" fontId="51" fillId="18" borderId="20" xfId="0" applyFont="1" applyFill="1" applyBorder="1" applyAlignment="1">
      <alignment horizontal="center" vertical="center"/>
    </xf>
    <xf numFmtId="2" fontId="51" fillId="18" borderId="20" xfId="0" applyNumberFormat="1" applyFont="1" applyFill="1" applyBorder="1" applyAlignment="1">
      <alignment horizontal="justify" vertical="center"/>
    </xf>
    <xf numFmtId="1" fontId="51" fillId="18" borderId="20" xfId="0" applyNumberFormat="1" applyFont="1" applyFill="1" applyBorder="1" applyAlignment="1">
      <alignment horizontal="justify" vertical="justify"/>
    </xf>
    <xf numFmtId="1" fontId="51" fillId="18" borderId="20" xfId="0" applyNumberFormat="1" applyFont="1" applyFill="1" applyBorder="1" applyAlignment="1">
      <alignment horizontal="center" vertical="center"/>
    </xf>
    <xf numFmtId="2" fontId="51" fillId="18" borderId="13" xfId="0" applyNumberFormat="1" applyFont="1" applyFill="1" applyBorder="1" applyAlignment="1">
      <alignment horizontal="justify" vertical="center"/>
    </xf>
    <xf numFmtId="0" fontId="52" fillId="0" borderId="0" xfId="0" applyFont="1" applyBorder="1" applyAlignment="1">
      <alignment/>
    </xf>
    <xf numFmtId="4" fontId="51" fillId="18" borderId="13" xfId="0" applyNumberFormat="1" applyFont="1" applyFill="1" applyBorder="1" applyAlignment="1">
      <alignment horizontal="justify" vertical="center"/>
    </xf>
    <xf numFmtId="0" fontId="52" fillId="0" borderId="0" xfId="0" applyFont="1" applyFill="1" applyBorder="1" applyAlignment="1">
      <alignment/>
    </xf>
    <xf numFmtId="0" fontId="51" fillId="18" borderId="22" xfId="0" applyFont="1" applyFill="1" applyBorder="1" applyAlignment="1">
      <alignment/>
    </xf>
    <xf numFmtId="0" fontId="51" fillId="18" borderId="23" xfId="0" applyFont="1" applyFill="1" applyBorder="1" applyAlignment="1">
      <alignment vertical="top"/>
    </xf>
    <xf numFmtId="0" fontId="51" fillId="18" borderId="23" xfId="0" applyFont="1" applyFill="1" applyBorder="1" applyAlignment="1">
      <alignment horizontal="center"/>
    </xf>
    <xf numFmtId="0" fontId="51" fillId="18" borderId="55" xfId="0" applyFont="1" applyFill="1" applyBorder="1" applyAlignment="1">
      <alignment horizontal="justify" vertical="center"/>
    </xf>
    <xf numFmtId="0" fontId="51" fillId="18" borderId="46" xfId="0" applyFont="1" applyFill="1" applyBorder="1" applyAlignment="1">
      <alignment horizontal="justify" vertical="center"/>
    </xf>
    <xf numFmtId="0" fontId="51" fillId="18" borderId="46" xfId="0" applyFont="1" applyFill="1" applyBorder="1" applyAlignment="1">
      <alignment horizontal="center" vertical="center"/>
    </xf>
    <xf numFmtId="0" fontId="51" fillId="18" borderId="54" xfId="0" applyFont="1" applyFill="1" applyBorder="1" applyAlignment="1">
      <alignment horizontal="center" vertical="center"/>
    </xf>
    <xf numFmtId="0" fontId="51" fillId="18" borderId="24" xfId="0" applyFont="1" applyFill="1" applyBorder="1" applyAlignment="1">
      <alignment horizontal="justify" vertical="center"/>
    </xf>
    <xf numFmtId="0" fontId="53" fillId="18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1" fillId="20" borderId="10" xfId="0" applyFont="1" applyFill="1" applyBorder="1" applyAlignment="1">
      <alignment/>
    </xf>
    <xf numFmtId="0" fontId="52" fillId="20" borderId="10" xfId="0" applyFont="1" applyFill="1" applyBorder="1" applyAlignment="1">
      <alignment/>
    </xf>
    <xf numFmtId="0" fontId="52" fillId="20" borderId="12" xfId="0" applyFont="1" applyFill="1" applyBorder="1" applyAlignment="1">
      <alignment/>
    </xf>
    <xf numFmtId="0" fontId="51" fillId="24" borderId="13" xfId="0" applyFont="1" applyFill="1" applyBorder="1" applyAlignment="1">
      <alignment horizontal="justify" vertical="center"/>
    </xf>
    <xf numFmtId="0" fontId="51" fillId="24" borderId="13" xfId="0" applyFont="1" applyFill="1" applyBorder="1" applyAlignment="1">
      <alignment horizontal="center" vertical="center"/>
    </xf>
    <xf numFmtId="0" fontId="51" fillId="24" borderId="20" xfId="0" applyFont="1" applyFill="1" applyBorder="1" applyAlignment="1">
      <alignment horizontal="justify" vertical="center"/>
    </xf>
    <xf numFmtId="0" fontId="51" fillId="24" borderId="20" xfId="0" applyFont="1" applyFill="1" applyBorder="1" applyAlignment="1">
      <alignment horizontal="center" vertical="center"/>
    </xf>
    <xf numFmtId="2" fontId="51" fillId="24" borderId="20" xfId="0" applyNumberFormat="1" applyFont="1" applyFill="1" applyBorder="1" applyAlignment="1">
      <alignment horizontal="justify" vertical="center"/>
    </xf>
    <xf numFmtId="1" fontId="51" fillId="24" borderId="20" xfId="0" applyNumberFormat="1" applyFont="1" applyFill="1" applyBorder="1" applyAlignment="1">
      <alignment horizontal="justify" vertical="justify"/>
    </xf>
    <xf numFmtId="1" fontId="51" fillId="24" borderId="20" xfId="0" applyNumberFormat="1" applyFont="1" applyFill="1" applyBorder="1" applyAlignment="1">
      <alignment horizontal="center" vertical="center"/>
    </xf>
    <xf numFmtId="2" fontId="51" fillId="24" borderId="13" xfId="0" applyNumberFormat="1" applyFont="1" applyFill="1" applyBorder="1" applyAlignment="1">
      <alignment horizontal="justify" vertical="center"/>
    </xf>
    <xf numFmtId="3" fontId="35" fillId="0" borderId="26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 horizontal="right"/>
    </xf>
    <xf numFmtId="4" fontId="51" fillId="18" borderId="20" xfId="0" applyNumberFormat="1" applyFont="1" applyFill="1" applyBorder="1" applyAlignment="1">
      <alignment horizontal="justify" vertical="center"/>
    </xf>
    <xf numFmtId="3" fontId="35" fillId="0" borderId="27" xfId="0" applyNumberFormat="1" applyFont="1" applyFill="1" applyBorder="1" applyAlignment="1">
      <alignment horizontal="right"/>
    </xf>
    <xf numFmtId="3" fontId="8" fillId="0" borderId="67" xfId="0" applyNumberFormat="1" applyFont="1" applyBorder="1" applyAlignment="1">
      <alignment horizontal="right"/>
    </xf>
    <xf numFmtId="3" fontId="8" fillId="0" borderId="68" xfId="0" applyNumberFormat="1" applyFont="1" applyBorder="1" applyAlignment="1">
      <alignment horizontal="right"/>
    </xf>
    <xf numFmtId="3" fontId="49" fillId="0" borderId="68" xfId="0" applyNumberFormat="1" applyFont="1" applyBorder="1" applyAlignment="1">
      <alignment horizontal="right"/>
    </xf>
    <xf numFmtId="3" fontId="43" fillId="0" borderId="66" xfId="0" applyNumberFormat="1" applyFont="1" applyBorder="1" applyAlignment="1">
      <alignment horizontal="right"/>
    </xf>
    <xf numFmtId="3" fontId="50" fillId="0" borderId="27" xfId="0" applyNumberFormat="1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left"/>
    </xf>
    <xf numFmtId="3" fontId="8" fillId="0" borderId="66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left"/>
    </xf>
    <xf numFmtId="3" fontId="7" fillId="0" borderId="65" xfId="0" applyNumberFormat="1" applyFont="1" applyBorder="1" applyAlignment="1">
      <alignment/>
    </xf>
    <xf numFmtId="3" fontId="7" fillId="0" borderId="68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31" fillId="19" borderId="13" xfId="0" applyFont="1" applyFill="1" applyBorder="1" applyAlignment="1">
      <alignment/>
    </xf>
    <xf numFmtId="1" fontId="31" fillId="19" borderId="13" xfId="0" applyNumberFormat="1" applyFont="1" applyFill="1" applyBorder="1" applyAlignment="1">
      <alignment/>
    </xf>
    <xf numFmtId="4" fontId="31" fillId="19" borderId="13" xfId="0" applyNumberFormat="1" applyFont="1" applyFill="1" applyBorder="1" applyAlignment="1">
      <alignment horizontal="center"/>
    </xf>
    <xf numFmtId="1" fontId="31" fillId="19" borderId="10" xfId="0" applyNumberFormat="1" applyFont="1" applyFill="1" applyBorder="1" applyAlignment="1">
      <alignment/>
    </xf>
    <xf numFmtId="2" fontId="31" fillId="8" borderId="27" xfId="0" applyNumberFormat="1" applyFont="1" applyFill="1" applyBorder="1" applyAlignment="1">
      <alignment/>
    </xf>
    <xf numFmtId="0" fontId="4" fillId="8" borderId="27" xfId="0" applyFont="1" applyFill="1" applyBorder="1" applyAlignment="1">
      <alignment/>
    </xf>
    <xf numFmtId="3" fontId="4" fillId="20" borderId="13" xfId="0" applyNumberFormat="1" applyFont="1" applyFill="1" applyBorder="1" applyAlignment="1">
      <alignment horizontal="right"/>
    </xf>
    <xf numFmtId="4" fontId="4" fillId="20" borderId="13" xfId="0" applyNumberFormat="1" applyFont="1" applyFill="1" applyBorder="1" applyAlignment="1">
      <alignment horizontal="center"/>
    </xf>
    <xf numFmtId="2" fontId="31" fillId="16" borderId="27" xfId="0" applyNumberFormat="1" applyFont="1" applyFill="1" applyBorder="1" applyAlignment="1">
      <alignment/>
    </xf>
    <xf numFmtId="0" fontId="31" fillId="8" borderId="47" xfId="0" applyFont="1" applyFill="1" applyBorder="1" applyAlignment="1">
      <alignment/>
    </xf>
    <xf numFmtId="3" fontId="31" fillId="8" borderId="33" xfId="0" applyNumberFormat="1" applyFont="1" applyFill="1" applyBorder="1" applyAlignment="1">
      <alignment/>
    </xf>
    <xf numFmtId="3" fontId="31" fillId="19" borderId="13" xfId="0" applyNumberFormat="1" applyFont="1" applyFill="1" applyBorder="1" applyAlignment="1">
      <alignment/>
    </xf>
    <xf numFmtId="2" fontId="31" fillId="16" borderId="51" xfId="0" applyNumberFormat="1" applyFont="1" applyFill="1" applyBorder="1" applyAlignment="1">
      <alignment/>
    </xf>
    <xf numFmtId="3" fontId="31" fillId="16" borderId="34" xfId="0" applyNumberFormat="1" applyFont="1" applyFill="1" applyBorder="1" applyAlignment="1">
      <alignment/>
    </xf>
    <xf numFmtId="3" fontId="31" fillId="16" borderId="27" xfId="0" applyNumberFormat="1" applyFont="1" applyFill="1" applyBorder="1" applyAlignment="1">
      <alignment/>
    </xf>
    <xf numFmtId="2" fontId="31" fillId="8" borderId="47" xfId="0" applyNumberFormat="1" applyFont="1" applyFill="1" applyBorder="1" applyAlignment="1">
      <alignment/>
    </xf>
    <xf numFmtId="3" fontId="31" fillId="19" borderId="17" xfId="0" applyNumberFormat="1" applyFont="1" applyFill="1" applyBorder="1" applyAlignment="1">
      <alignment/>
    </xf>
    <xf numFmtId="3" fontId="31" fillId="19" borderId="17" xfId="0" applyNumberFormat="1" applyFont="1" applyFill="1" applyBorder="1" applyAlignment="1">
      <alignment horizontal="right"/>
    </xf>
    <xf numFmtId="4" fontId="31" fillId="19" borderId="17" xfId="0" applyNumberFormat="1" applyFont="1" applyFill="1" applyBorder="1" applyAlignment="1">
      <alignment/>
    </xf>
    <xf numFmtId="4" fontId="31" fillId="19" borderId="14" xfId="0" applyNumberFormat="1" applyFont="1" applyFill="1" applyBorder="1" applyAlignment="1">
      <alignment horizontal="center"/>
    </xf>
    <xf numFmtId="3" fontId="31" fillId="19" borderId="27" xfId="0" applyNumberFormat="1" applyFont="1" applyFill="1" applyBorder="1" applyAlignment="1">
      <alignment horizontal="right"/>
    </xf>
    <xf numFmtId="3" fontId="3" fillId="18" borderId="13" xfId="0" applyNumberFormat="1" applyFont="1" applyFill="1" applyBorder="1" applyAlignment="1">
      <alignment horizontal="justify" vertical="center"/>
    </xf>
    <xf numFmtId="3" fontId="29" fillId="0" borderId="10" xfId="0" applyNumberFormat="1" applyFont="1" applyBorder="1" applyAlignment="1">
      <alignment horizontal="right"/>
    </xf>
    <xf numFmtId="0" fontId="31" fillId="8" borderId="33" xfId="0" applyFont="1" applyFill="1" applyBorder="1" applyAlignment="1">
      <alignment/>
    </xf>
    <xf numFmtId="0" fontId="4" fillId="16" borderId="32" xfId="0" applyFont="1" applyFill="1" applyBorder="1" applyAlignment="1">
      <alignment/>
    </xf>
    <xf numFmtId="2" fontId="4" fillId="16" borderId="51" xfId="0" applyNumberFormat="1" applyFont="1" applyFill="1" applyBorder="1" applyAlignment="1">
      <alignment/>
    </xf>
    <xf numFmtId="3" fontId="4" fillId="20" borderId="46" xfId="0" applyNumberFormat="1" applyFont="1" applyFill="1" applyBorder="1" applyAlignment="1">
      <alignment horizontal="right"/>
    </xf>
    <xf numFmtId="4" fontId="4" fillId="20" borderId="46" xfId="0" applyNumberFormat="1" applyFont="1" applyFill="1" applyBorder="1" applyAlignment="1">
      <alignment horizontal="right"/>
    </xf>
    <xf numFmtId="4" fontId="4" fillId="20" borderId="58" xfId="0" applyNumberFormat="1" applyFont="1" applyFill="1" applyBorder="1" applyAlignment="1">
      <alignment horizontal="center"/>
    </xf>
    <xf numFmtId="0" fontId="31" fillId="16" borderId="32" xfId="0" applyFont="1" applyFill="1" applyBorder="1" applyAlignment="1">
      <alignment/>
    </xf>
    <xf numFmtId="0" fontId="31" fillId="16" borderId="51" xfId="0" applyFont="1" applyFill="1" applyBorder="1" applyAlignment="1">
      <alignment/>
    </xf>
    <xf numFmtId="4" fontId="31" fillId="8" borderId="47" xfId="0" applyNumberFormat="1" applyFont="1" applyFill="1" applyBorder="1" applyAlignment="1">
      <alignment horizontal="right"/>
    </xf>
    <xf numFmtId="0" fontId="31" fillId="19" borderId="10" xfId="0" applyFont="1" applyFill="1" applyBorder="1" applyAlignment="1">
      <alignment/>
    </xf>
    <xf numFmtId="0" fontId="31" fillId="19" borderId="11" xfId="0" applyFont="1" applyFill="1" applyBorder="1" applyAlignment="1">
      <alignment/>
    </xf>
    <xf numFmtId="0" fontId="31" fillId="19" borderId="12" xfId="0" applyFont="1" applyFill="1" applyBorder="1" applyAlignment="1">
      <alignment/>
    </xf>
    <xf numFmtId="0" fontId="4" fillId="8" borderId="47" xfId="0" applyFont="1" applyFill="1" applyBorder="1" applyAlignment="1">
      <alignment/>
    </xf>
    <xf numFmtId="0" fontId="6" fillId="0" borderId="0" xfId="0" applyFont="1" applyBorder="1" applyAlignment="1">
      <alignment/>
    </xf>
    <xf numFmtId="3" fontId="31" fillId="8" borderId="45" xfId="0" applyNumberFormat="1" applyFont="1" applyFill="1" applyBorder="1" applyAlignment="1">
      <alignment/>
    </xf>
    <xf numFmtId="0" fontId="7" fillId="16" borderId="51" xfId="0" applyFont="1" applyFill="1" applyBorder="1" applyAlignment="1">
      <alignment/>
    </xf>
    <xf numFmtId="4" fontId="31" fillId="8" borderId="47" xfId="0" applyNumberFormat="1" applyFont="1" applyFill="1" applyBorder="1" applyAlignment="1">
      <alignment/>
    </xf>
    <xf numFmtId="4" fontId="31" fillId="16" borderId="47" xfId="0" applyNumberFormat="1" applyFont="1" applyFill="1" applyBorder="1" applyAlignment="1">
      <alignment/>
    </xf>
    <xf numFmtId="3" fontId="31" fillId="16" borderId="33" xfId="0" applyNumberFormat="1" applyFont="1" applyFill="1" applyBorder="1" applyAlignment="1">
      <alignment/>
    </xf>
    <xf numFmtId="0" fontId="31" fillId="16" borderId="10" xfId="0" applyFont="1" applyFill="1" applyBorder="1" applyAlignment="1">
      <alignment/>
    </xf>
    <xf numFmtId="0" fontId="31" fillId="16" borderId="11" xfId="0" applyFont="1" applyFill="1" applyBorder="1" applyAlignment="1">
      <alignment/>
    </xf>
    <xf numFmtId="0" fontId="31" fillId="16" borderId="12" xfId="0" applyFont="1" applyFill="1" applyBorder="1" applyAlignment="1">
      <alignment/>
    </xf>
    <xf numFmtId="4" fontId="4" fillId="16" borderId="13" xfId="0" applyNumberFormat="1" applyFont="1" applyFill="1" applyBorder="1" applyAlignment="1">
      <alignment horizontal="center"/>
    </xf>
    <xf numFmtId="0" fontId="4" fillId="16" borderId="33" xfId="0" applyFont="1" applyFill="1" applyBorder="1" applyAlignment="1">
      <alignment/>
    </xf>
    <xf numFmtId="0" fontId="4" fillId="16" borderId="56" xfId="0" applyFont="1" applyFill="1" applyBorder="1" applyAlignment="1">
      <alignment/>
    </xf>
    <xf numFmtId="0" fontId="4" fillId="16" borderId="48" xfId="0" applyFont="1" applyFill="1" applyBorder="1" applyAlignment="1">
      <alignment/>
    </xf>
    <xf numFmtId="0" fontId="4" fillId="16" borderId="47" xfId="0" applyFont="1" applyFill="1" applyBorder="1" applyAlignment="1">
      <alignment/>
    </xf>
    <xf numFmtId="3" fontId="4" fillId="16" borderId="33" xfId="0" applyNumberFormat="1" applyFont="1" applyFill="1" applyBorder="1" applyAlignment="1">
      <alignment/>
    </xf>
    <xf numFmtId="0" fontId="4" fillId="16" borderId="25" xfId="0" applyFont="1" applyFill="1" applyBorder="1" applyAlignment="1">
      <alignment/>
    </xf>
    <xf numFmtId="0" fontId="4" fillId="16" borderId="26" xfId="0" applyFont="1" applyFill="1" applyBorder="1" applyAlignment="1">
      <alignment/>
    </xf>
    <xf numFmtId="3" fontId="4" fillId="16" borderId="27" xfId="0" applyNumberFormat="1" applyFont="1" applyFill="1" applyBorder="1" applyAlignment="1">
      <alignment horizontal="left"/>
    </xf>
    <xf numFmtId="3" fontId="4" fillId="16" borderId="27" xfId="0" applyNumberFormat="1" applyFont="1" applyFill="1" applyBorder="1" applyAlignment="1">
      <alignment/>
    </xf>
    <xf numFmtId="4" fontId="4" fillId="16" borderId="26" xfId="0" applyNumberFormat="1" applyFont="1" applyFill="1" applyBorder="1" applyAlignment="1">
      <alignment horizontal="center"/>
    </xf>
    <xf numFmtId="0" fontId="4" fillId="16" borderId="27" xfId="0" applyFont="1" applyFill="1" applyBorder="1" applyAlignment="1">
      <alignment/>
    </xf>
    <xf numFmtId="3" fontId="4" fillId="16" borderId="47" xfId="0" applyNumberFormat="1" applyFont="1" applyFill="1" applyBorder="1" applyAlignment="1">
      <alignment/>
    </xf>
    <xf numFmtId="3" fontId="4" fillId="16" borderId="13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16" borderId="22" xfId="0" applyFont="1" applyFill="1" applyBorder="1" applyAlignment="1">
      <alignment/>
    </xf>
    <xf numFmtId="0" fontId="31" fillId="16" borderId="23" xfId="0" applyFont="1" applyFill="1" applyBorder="1" applyAlignment="1">
      <alignment/>
    </xf>
    <xf numFmtId="0" fontId="31" fillId="16" borderId="24" xfId="0" applyFont="1" applyFill="1" applyBorder="1" applyAlignment="1">
      <alignment/>
    </xf>
    <xf numFmtId="190" fontId="4" fillId="16" borderId="20" xfId="0" applyNumberFormat="1" applyFont="1" applyFill="1" applyBorder="1" applyAlignment="1">
      <alignment/>
    </xf>
    <xf numFmtId="196" fontId="4" fillId="16" borderId="20" xfId="0" applyNumberFormat="1" applyFont="1" applyFill="1" applyBorder="1" applyAlignment="1">
      <alignment/>
    </xf>
    <xf numFmtId="190" fontId="4" fillId="16" borderId="13" xfId="0" applyNumberFormat="1" applyFont="1" applyFill="1" applyBorder="1" applyAlignment="1">
      <alignment/>
    </xf>
    <xf numFmtId="0" fontId="31" fillId="8" borderId="27" xfId="0" applyFont="1" applyFill="1" applyBorder="1" applyAlignment="1">
      <alignment/>
    </xf>
    <xf numFmtId="0" fontId="6" fillId="19" borderId="11" xfId="0" applyFont="1" applyFill="1" applyBorder="1" applyAlignment="1">
      <alignment vertical="top"/>
    </xf>
    <xf numFmtId="0" fontId="6" fillId="19" borderId="12" xfId="0" applyFont="1" applyFill="1" applyBorder="1" applyAlignment="1">
      <alignment horizontal="left"/>
    </xf>
    <xf numFmtId="189" fontId="31" fillId="19" borderId="32" xfId="0" applyNumberFormat="1" applyFont="1" applyFill="1" applyBorder="1" applyAlignment="1">
      <alignment horizontal="left"/>
    </xf>
    <xf numFmtId="0" fontId="6" fillId="19" borderId="25" xfId="0" applyFont="1" applyFill="1" applyBorder="1" applyAlignment="1">
      <alignment/>
    </xf>
    <xf numFmtId="0" fontId="6" fillId="19" borderId="53" xfId="0" applyFont="1" applyFill="1" applyBorder="1" applyAlignment="1">
      <alignment/>
    </xf>
    <xf numFmtId="0" fontId="31" fillId="19" borderId="22" xfId="0" applyFont="1" applyFill="1" applyBorder="1" applyAlignment="1">
      <alignment/>
    </xf>
    <xf numFmtId="0" fontId="6" fillId="19" borderId="23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3" fontId="31" fillId="19" borderId="46" xfId="0" applyNumberFormat="1" applyFont="1" applyFill="1" applyBorder="1" applyAlignment="1">
      <alignment/>
    </xf>
    <xf numFmtId="4" fontId="31" fillId="19" borderId="46" xfId="0" applyNumberFormat="1" applyFont="1" applyFill="1" applyBorder="1" applyAlignment="1">
      <alignment/>
    </xf>
    <xf numFmtId="4" fontId="31" fillId="19" borderId="54" xfId="0" applyNumberFormat="1" applyFont="1" applyFill="1" applyBorder="1" applyAlignment="1">
      <alignment horizontal="center"/>
    </xf>
    <xf numFmtId="3" fontId="31" fillId="8" borderId="27" xfId="0" applyNumberFormat="1" applyFont="1" applyFill="1" applyBorder="1" applyAlignment="1">
      <alignment/>
    </xf>
    <xf numFmtId="4" fontId="4" fillId="16" borderId="34" xfId="0" applyNumberFormat="1" applyFont="1" applyFill="1" applyBorder="1" applyAlignment="1">
      <alignment horizontal="right"/>
    </xf>
    <xf numFmtId="3" fontId="4" fillId="16" borderId="34" xfId="0" applyNumberFormat="1" applyFont="1" applyFill="1" applyBorder="1" applyAlignment="1">
      <alignment horizontal="right"/>
    </xf>
    <xf numFmtId="0" fontId="6" fillId="19" borderId="11" xfId="0" applyFont="1" applyFill="1" applyBorder="1" applyAlignment="1">
      <alignment/>
    </xf>
    <xf numFmtId="0" fontId="31" fillId="19" borderId="70" xfId="0" applyFont="1" applyFill="1" applyBorder="1" applyAlignment="1">
      <alignment/>
    </xf>
    <xf numFmtId="0" fontId="6" fillId="19" borderId="71" xfId="0" applyFont="1" applyFill="1" applyBorder="1" applyAlignment="1">
      <alignment/>
    </xf>
    <xf numFmtId="0" fontId="6" fillId="19" borderId="72" xfId="0" applyFont="1" applyFill="1" applyBorder="1" applyAlignment="1">
      <alignment/>
    </xf>
    <xf numFmtId="0" fontId="31" fillId="19" borderId="14" xfId="0" applyFont="1" applyFill="1" applyBorder="1" applyAlignment="1">
      <alignment/>
    </xf>
    <xf numFmtId="0" fontId="6" fillId="19" borderId="15" xfId="0" applyFont="1" applyFill="1" applyBorder="1" applyAlignment="1">
      <alignment/>
    </xf>
    <xf numFmtId="0" fontId="6" fillId="19" borderId="16" xfId="0" applyFont="1" applyFill="1" applyBorder="1" applyAlignment="1">
      <alignment/>
    </xf>
    <xf numFmtId="3" fontId="47" fillId="0" borderId="10" xfId="0" applyNumberFormat="1" applyFont="1" applyBorder="1" applyAlignment="1">
      <alignment horizontal="right"/>
    </xf>
    <xf numFmtId="3" fontId="43" fillId="0" borderId="27" xfId="0" applyNumberFormat="1" applyFont="1" applyFill="1" applyBorder="1" applyAlignment="1">
      <alignment horizontal="left"/>
    </xf>
    <xf numFmtId="3" fontId="8" fillId="0" borderId="65" xfId="0" applyNumberFormat="1" applyFont="1" applyBorder="1" applyAlignment="1">
      <alignment horizontal="left"/>
    </xf>
    <xf numFmtId="3" fontId="8" fillId="0" borderId="69" xfId="0" applyNumberFormat="1" applyFont="1" applyFill="1" applyBorder="1" applyAlignment="1">
      <alignment horizontal="left"/>
    </xf>
    <xf numFmtId="3" fontId="8" fillId="0" borderId="69" xfId="0" applyNumberFormat="1" applyFont="1" applyBorder="1" applyAlignment="1">
      <alignment horizontal="left"/>
    </xf>
    <xf numFmtId="0" fontId="31" fillId="8" borderId="48" xfId="0" applyFont="1" applyFill="1" applyBorder="1" applyAlignment="1">
      <alignment/>
    </xf>
    <xf numFmtId="3" fontId="31" fillId="19" borderId="65" xfId="0" applyNumberFormat="1" applyFont="1" applyFill="1" applyBorder="1" applyAlignment="1">
      <alignment horizontal="right"/>
    </xf>
    <xf numFmtId="3" fontId="7" fillId="0" borderId="67" xfId="0" applyNumberFormat="1" applyFont="1" applyBorder="1" applyAlignment="1">
      <alignment/>
    </xf>
    <xf numFmtId="3" fontId="7" fillId="0" borderId="69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/>
    </xf>
    <xf numFmtId="3" fontId="7" fillId="0" borderId="65" xfId="0" applyNumberFormat="1" applyFont="1" applyFill="1" applyBorder="1" applyAlignment="1">
      <alignment horizontal="right"/>
    </xf>
    <xf numFmtId="3" fontId="7" fillId="0" borderId="68" xfId="0" applyNumberFormat="1" applyFont="1" applyFill="1" applyBorder="1" applyAlignment="1">
      <alignment horizontal="right"/>
    </xf>
    <xf numFmtId="3" fontId="43" fillId="0" borderId="68" xfId="0" applyNumberFormat="1" applyFont="1" applyFill="1" applyBorder="1" applyAlignment="1">
      <alignment horizontal="left"/>
    </xf>
    <xf numFmtId="3" fontId="7" fillId="0" borderId="69" xfId="0" applyNumberFormat="1" applyFont="1" applyFill="1" applyBorder="1" applyAlignment="1">
      <alignment horizontal="right"/>
    </xf>
    <xf numFmtId="3" fontId="31" fillId="19" borderId="18" xfId="0" applyNumberFormat="1" applyFont="1" applyFill="1" applyBorder="1" applyAlignment="1">
      <alignment horizontal="right"/>
    </xf>
    <xf numFmtId="3" fontId="38" fillId="0" borderId="48" xfId="0" applyNumberFormat="1" applyFont="1" applyFill="1" applyBorder="1" applyAlignment="1">
      <alignment horizontal="left"/>
    </xf>
    <xf numFmtId="3" fontId="7" fillId="0" borderId="66" xfId="0" applyNumberFormat="1" applyFont="1" applyFill="1" applyBorder="1" applyAlignment="1">
      <alignment horizontal="right"/>
    </xf>
    <xf numFmtId="3" fontId="7" fillId="0" borderId="67" xfId="0" applyNumberFormat="1" applyFont="1" applyFill="1" applyBorder="1" applyAlignment="1">
      <alignment horizontal="right"/>
    </xf>
    <xf numFmtId="3" fontId="7" fillId="0" borderId="68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left" vertical="center"/>
    </xf>
    <xf numFmtId="3" fontId="7" fillId="0" borderId="68" xfId="0" applyNumberFormat="1" applyFont="1" applyFill="1" applyBorder="1" applyAlignment="1">
      <alignment horizontal="left"/>
    </xf>
    <xf numFmtId="3" fontId="43" fillId="2" borderId="68" xfId="0" applyNumberFormat="1" applyFont="1" applyFill="1" applyBorder="1" applyAlignment="1">
      <alignment horizontal="left"/>
    </xf>
    <xf numFmtId="3" fontId="29" fillId="0" borderId="68" xfId="0" applyNumberFormat="1" applyFont="1" applyFill="1" applyBorder="1" applyAlignment="1">
      <alignment horizontal="left"/>
    </xf>
    <xf numFmtId="3" fontId="43" fillId="0" borderId="69" xfId="0" applyNumberFormat="1" applyFont="1" applyFill="1" applyBorder="1" applyAlignment="1">
      <alignment horizontal="left"/>
    </xf>
    <xf numFmtId="3" fontId="7" fillId="16" borderId="20" xfId="0" applyNumberFormat="1" applyFont="1" applyFill="1" applyBorder="1" applyAlignment="1">
      <alignment/>
    </xf>
    <xf numFmtId="3" fontId="4" fillId="22" borderId="36" xfId="0" applyNumberFormat="1" applyFont="1" applyFill="1" applyBorder="1" applyAlignment="1">
      <alignment horizontal="right"/>
    </xf>
    <xf numFmtId="4" fontId="3" fillId="24" borderId="13" xfId="0" applyNumberFormat="1" applyFont="1" applyFill="1" applyBorder="1" applyAlignment="1">
      <alignment horizontal="justify" vertical="center"/>
    </xf>
    <xf numFmtId="4" fontId="7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3" fillId="18" borderId="10" xfId="0" applyFont="1" applyFill="1" applyBorder="1" applyAlignment="1">
      <alignment horizontal="justify" vertical="center"/>
    </xf>
    <xf numFmtId="0" fontId="3" fillId="18" borderId="12" xfId="0" applyFont="1" applyFill="1" applyBorder="1" applyAlignment="1">
      <alignment horizontal="justify" vertical="center"/>
    </xf>
    <xf numFmtId="1" fontId="3" fillId="18" borderId="2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right"/>
    </xf>
    <xf numFmtId="3" fontId="42" fillId="0" borderId="20" xfId="0" applyNumberFormat="1" applyFont="1" applyBorder="1" applyAlignment="1">
      <alignment horizontal="right"/>
    </xf>
    <xf numFmtId="3" fontId="42" fillId="0" borderId="17" xfId="0" applyNumberFormat="1" applyFont="1" applyBorder="1" applyAlignment="1">
      <alignment horizontal="right"/>
    </xf>
    <xf numFmtId="3" fontId="54" fillId="19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55" fillId="0" borderId="13" xfId="0" applyNumberFormat="1" applyFont="1" applyBorder="1" applyAlignment="1">
      <alignment horizontal="right"/>
    </xf>
    <xf numFmtId="3" fontId="31" fillId="19" borderId="20" xfId="0" applyNumberFormat="1" applyFont="1" applyFill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4" fillId="15" borderId="39" xfId="0" applyNumberFormat="1" applyFont="1" applyFill="1" applyBorder="1" applyAlignment="1">
      <alignment horizontal="right"/>
    </xf>
    <xf numFmtId="3" fontId="6" fillId="16" borderId="27" xfId="0" applyNumberFormat="1" applyFont="1" applyFill="1" applyBorder="1" applyAlignment="1">
      <alignment/>
    </xf>
    <xf numFmtId="3" fontId="4" fillId="15" borderId="39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3" fillId="16" borderId="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3" fontId="4" fillId="19" borderId="13" xfId="0" applyNumberFormat="1" applyFont="1" applyFill="1" applyBorder="1" applyAlignment="1">
      <alignment/>
    </xf>
    <xf numFmtId="3" fontId="3" fillId="19" borderId="13" xfId="0" applyNumberFormat="1" applyFont="1" applyFill="1" applyBorder="1" applyAlignment="1">
      <alignment/>
    </xf>
    <xf numFmtId="3" fontId="3" fillId="19" borderId="13" xfId="0" applyNumberFormat="1" applyFont="1" applyFill="1" applyBorder="1" applyAlignment="1">
      <alignment horizontal="right"/>
    </xf>
    <xf numFmtId="1" fontId="7" fillId="8" borderId="27" xfId="0" applyNumberFormat="1" applyFont="1" applyFill="1" applyBorder="1" applyAlignment="1">
      <alignment horizontal="right"/>
    </xf>
    <xf numFmtId="1" fontId="4" fillId="8" borderId="27" xfId="0" applyNumberFormat="1" applyFont="1" applyFill="1" applyBorder="1" applyAlignment="1">
      <alignment horizontal="right"/>
    </xf>
    <xf numFmtId="3" fontId="54" fillId="16" borderId="27" xfId="0" applyNumberFormat="1" applyFont="1" applyFill="1" applyBorder="1" applyAlignment="1">
      <alignment horizontal="right"/>
    </xf>
    <xf numFmtId="3" fontId="56" fillId="16" borderId="27" xfId="0" applyNumberFormat="1" applyFont="1" applyFill="1" applyBorder="1" applyAlignment="1">
      <alignment horizontal="right"/>
    </xf>
    <xf numFmtId="3" fontId="42" fillId="0" borderId="13" xfId="0" applyNumberFormat="1" applyFont="1" applyFill="1" applyBorder="1" applyAlignment="1">
      <alignment horizontal="right"/>
    </xf>
    <xf numFmtId="3" fontId="54" fillId="16" borderId="33" xfId="0" applyNumberFormat="1" applyFont="1" applyFill="1" applyBorder="1" applyAlignment="1">
      <alignment horizontal="right"/>
    </xf>
    <xf numFmtId="3" fontId="56" fillId="15" borderId="39" xfId="0" applyNumberFormat="1" applyFont="1" applyFill="1" applyBorder="1" applyAlignment="1">
      <alignment horizontal="right"/>
    </xf>
    <xf numFmtId="3" fontId="42" fillId="0" borderId="33" xfId="0" applyNumberFormat="1" applyFont="1" applyBorder="1" applyAlignment="1">
      <alignment/>
    </xf>
    <xf numFmtId="3" fontId="55" fillId="0" borderId="27" xfId="0" applyNumberFormat="1" applyFont="1" applyBorder="1" applyAlignment="1">
      <alignment/>
    </xf>
    <xf numFmtId="2" fontId="7" fillId="15" borderId="0" xfId="0" applyNumberFormat="1" applyFont="1" applyFill="1" applyBorder="1" applyAlignment="1">
      <alignment horizontal="center"/>
    </xf>
    <xf numFmtId="3" fontId="42" fillId="15" borderId="39" xfId="0" applyNumberFormat="1" applyFont="1" applyFill="1" applyBorder="1" applyAlignment="1">
      <alignment/>
    </xf>
    <xf numFmtId="3" fontId="42" fillId="0" borderId="27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2" fillId="16" borderId="34" xfId="0" applyNumberFormat="1" applyFont="1" applyFill="1" applyBorder="1" applyAlignment="1">
      <alignment/>
    </xf>
    <xf numFmtId="0" fontId="8" fillId="0" borderId="13" xfId="0" applyNumberFormat="1" applyFont="1" applyBorder="1" applyAlignment="1">
      <alignment horizontal="left"/>
    </xf>
    <xf numFmtId="3" fontId="31" fillId="16" borderId="27" xfId="0" applyNumberFormat="1" applyFont="1" applyFill="1" applyBorder="1" applyAlignment="1">
      <alignment horizontal="center"/>
    </xf>
    <xf numFmtId="1" fontId="8" fillId="0" borderId="20" xfId="0" applyNumberFormat="1" applyFont="1" applyBorder="1" applyAlignment="1">
      <alignment horizontal="left"/>
    </xf>
    <xf numFmtId="1" fontId="8" fillId="0" borderId="13" xfId="0" applyNumberFormat="1" applyFont="1" applyBorder="1" applyAlignment="1">
      <alignment horizontal="left"/>
    </xf>
    <xf numFmtId="3" fontId="57" fillId="19" borderId="13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27" xfId="0" applyNumberFormat="1" applyFont="1" applyBorder="1" applyAlignment="1">
      <alignment horizontal="right"/>
    </xf>
    <xf numFmtId="3" fontId="7" fillId="8" borderId="27" xfId="0" applyNumberFormat="1" applyFont="1" applyFill="1" applyBorder="1" applyAlignment="1">
      <alignment horizontal="right"/>
    </xf>
    <xf numFmtId="3" fontId="4" fillId="15" borderId="27" xfId="0" applyNumberFormat="1" applyFont="1" applyFill="1" applyBorder="1" applyAlignment="1">
      <alignment horizontal="right"/>
    </xf>
    <xf numFmtId="3" fontId="4" fillId="15" borderId="42" xfId="0" applyNumberFormat="1" applyFont="1" applyFill="1" applyBorder="1" applyAlignment="1">
      <alignment horizontal="right"/>
    </xf>
    <xf numFmtId="3" fontId="57" fillId="16" borderId="33" xfId="0" applyNumberFormat="1" applyFont="1" applyFill="1" applyBorder="1" applyAlignment="1">
      <alignment/>
    </xf>
    <xf numFmtId="3" fontId="58" fillId="15" borderId="39" xfId="0" applyNumberFormat="1" applyFont="1" applyFill="1" applyBorder="1" applyAlignment="1">
      <alignment/>
    </xf>
    <xf numFmtId="3" fontId="55" fillId="0" borderId="33" xfId="0" applyNumberFormat="1" applyFont="1" applyBorder="1" applyAlignment="1">
      <alignment/>
    </xf>
    <xf numFmtId="0" fontId="29" fillId="0" borderId="33" xfId="0" applyFont="1" applyBorder="1" applyAlignment="1">
      <alignment/>
    </xf>
    <xf numFmtId="3" fontId="42" fillId="0" borderId="26" xfId="0" applyNumberFormat="1" applyFont="1" applyBorder="1" applyAlignment="1">
      <alignment/>
    </xf>
    <xf numFmtId="0" fontId="32" fillId="0" borderId="51" xfId="0" applyFont="1" applyBorder="1" applyAlignment="1">
      <alignment/>
    </xf>
    <xf numFmtId="3" fontId="7" fillId="0" borderId="47" xfId="0" applyNumberFormat="1" applyFont="1" applyBorder="1" applyAlignment="1">
      <alignment/>
    </xf>
    <xf numFmtId="3" fontId="54" fillId="8" borderId="48" xfId="0" applyNumberFormat="1" applyFont="1" applyFill="1" applyBorder="1" applyAlignment="1">
      <alignment/>
    </xf>
    <xf numFmtId="3" fontId="54" fillId="8" borderId="33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42" fillId="0" borderId="34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42" fillId="0" borderId="48" xfId="0" applyNumberFormat="1" applyFont="1" applyBorder="1" applyAlignment="1">
      <alignment/>
    </xf>
    <xf numFmtId="3" fontId="29" fillId="0" borderId="27" xfId="0" applyNumberFormat="1" applyFont="1" applyBorder="1" applyAlignment="1">
      <alignment horizontal="right"/>
    </xf>
    <xf numFmtId="3" fontId="29" fillId="0" borderId="50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48" xfId="0" applyNumberFormat="1" applyFont="1" applyBorder="1" applyAlignment="1">
      <alignment horizontal="left"/>
    </xf>
    <xf numFmtId="3" fontId="7" fillId="0" borderId="26" xfId="0" applyNumberFormat="1" applyFont="1" applyBorder="1" applyAlignment="1">
      <alignment horizontal="left"/>
    </xf>
    <xf numFmtId="3" fontId="29" fillId="0" borderId="0" xfId="0" applyNumberFormat="1" applyFont="1" applyFill="1" applyBorder="1" applyAlignment="1">
      <alignment horizontal="right"/>
    </xf>
    <xf numFmtId="3" fontId="29" fillId="2" borderId="0" xfId="0" applyNumberFormat="1" applyFont="1" applyFill="1" applyBorder="1" applyAlignment="1">
      <alignment horizontal="center"/>
    </xf>
    <xf numFmtId="3" fontId="43" fillId="0" borderId="34" xfId="0" applyNumberFormat="1" applyFont="1" applyFill="1" applyBorder="1" applyAlignment="1">
      <alignment horizontal="left"/>
    </xf>
    <xf numFmtId="3" fontId="29" fillId="0" borderId="26" xfId="0" applyNumberFormat="1" applyFont="1" applyBorder="1" applyAlignment="1">
      <alignment/>
    </xf>
    <xf numFmtId="3" fontId="29" fillId="0" borderId="48" xfId="0" applyNumberFormat="1" applyFont="1" applyBorder="1" applyAlignment="1">
      <alignment/>
    </xf>
    <xf numFmtId="0" fontId="44" fillId="0" borderId="0" xfId="0" applyFont="1" applyBorder="1" applyAlignment="1">
      <alignment/>
    </xf>
    <xf numFmtId="3" fontId="29" fillId="0" borderId="52" xfId="0" applyNumberFormat="1" applyFont="1" applyBorder="1" applyAlignment="1">
      <alignment/>
    </xf>
    <xf numFmtId="3" fontId="54" fillId="16" borderId="34" xfId="0" applyNumberFormat="1" applyFont="1" applyFill="1" applyBorder="1" applyAlignment="1">
      <alignment/>
    </xf>
    <xf numFmtId="3" fontId="4" fillId="16" borderId="48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4" fillId="16" borderId="56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16" borderId="22" xfId="0" applyNumberFormat="1" applyFont="1" applyFill="1" applyBorder="1" applyAlignment="1">
      <alignment/>
    </xf>
    <xf numFmtId="3" fontId="58" fillId="16" borderId="33" xfId="0" applyNumberFormat="1" applyFont="1" applyFill="1" applyBorder="1" applyAlignment="1">
      <alignment/>
    </xf>
    <xf numFmtId="3" fontId="7" fillId="16" borderId="65" xfId="0" applyNumberFormat="1" applyFont="1" applyFill="1" applyBorder="1" applyAlignment="1">
      <alignment/>
    </xf>
    <xf numFmtId="3" fontId="29" fillId="0" borderId="66" xfId="0" applyNumberFormat="1" applyFont="1" applyBorder="1" applyAlignment="1">
      <alignment/>
    </xf>
    <xf numFmtId="3" fontId="3" fillId="18" borderId="20" xfId="0" applyNumberFormat="1" applyFont="1" applyFill="1" applyBorder="1" applyAlignment="1">
      <alignment horizontal="justify" vertical="center"/>
    </xf>
    <xf numFmtId="3" fontId="7" fillId="0" borderId="14" xfId="0" applyNumberFormat="1" applyFont="1" applyFill="1" applyBorder="1" applyAlignment="1">
      <alignment/>
    </xf>
    <xf numFmtId="3" fontId="57" fillId="15" borderId="39" xfId="0" applyNumberFormat="1" applyFont="1" applyFill="1" applyBorder="1" applyAlignment="1">
      <alignment/>
    </xf>
    <xf numFmtId="3" fontId="43" fillId="0" borderId="66" xfId="0" applyNumberFormat="1" applyFont="1" applyBorder="1" applyAlignment="1">
      <alignment horizontal="left"/>
    </xf>
    <xf numFmtId="3" fontId="49" fillId="0" borderId="67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7" fillId="0" borderId="48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37" fillId="0" borderId="26" xfId="0" applyNumberFormat="1" applyFont="1" applyFill="1" applyBorder="1" applyAlignment="1">
      <alignment/>
    </xf>
    <xf numFmtId="3" fontId="37" fillId="0" borderId="50" xfId="0" applyNumberFormat="1" applyFont="1" applyFill="1" applyBorder="1" applyAlignment="1">
      <alignment/>
    </xf>
    <xf numFmtId="3" fontId="45" fillId="0" borderId="26" xfId="0" applyNumberFormat="1" applyFont="1" applyFill="1" applyBorder="1" applyAlignment="1">
      <alignment/>
    </xf>
    <xf numFmtId="3" fontId="29" fillId="0" borderId="27" xfId="0" applyNumberFormat="1" applyFont="1" applyFill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3" fontId="7" fillId="0" borderId="25" xfId="0" applyNumberFormat="1" applyFont="1" applyBorder="1" applyAlignment="1">
      <alignment horizontal="left"/>
    </xf>
    <xf numFmtId="3" fontId="7" fillId="0" borderId="57" xfId="0" applyNumberFormat="1" applyFont="1" applyBorder="1" applyAlignment="1">
      <alignment horizontal="left"/>
    </xf>
    <xf numFmtId="3" fontId="29" fillId="0" borderId="45" xfId="0" applyNumberFormat="1" applyFont="1" applyBorder="1" applyAlignment="1">
      <alignment horizontal="left"/>
    </xf>
    <xf numFmtId="3" fontId="7" fillId="0" borderId="45" xfId="0" applyNumberFormat="1" applyFont="1" applyBorder="1" applyAlignment="1">
      <alignment horizontal="left"/>
    </xf>
    <xf numFmtId="3" fontId="54" fillId="16" borderId="27" xfId="0" applyNumberFormat="1" applyFont="1" applyFill="1" applyBorder="1" applyAlignment="1">
      <alignment/>
    </xf>
    <xf numFmtId="3" fontId="29" fillId="0" borderId="10" xfId="0" applyNumberFormat="1" applyFont="1" applyBorder="1" applyAlignment="1">
      <alignment horizontal="left"/>
    </xf>
    <xf numFmtId="0" fontId="7" fillId="2" borderId="34" xfId="0" applyFont="1" applyFill="1" applyBorder="1" applyAlignment="1">
      <alignment/>
    </xf>
    <xf numFmtId="3" fontId="7" fillId="0" borderId="50" xfId="0" applyNumberFormat="1" applyFont="1" applyBorder="1" applyAlignment="1">
      <alignment horizontal="left"/>
    </xf>
    <xf numFmtId="3" fontId="7" fillId="0" borderId="52" xfId="0" applyNumberFormat="1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3" fontId="54" fillId="15" borderId="39" xfId="0" applyNumberFormat="1" applyFont="1" applyFill="1" applyBorder="1" applyAlignment="1">
      <alignment/>
    </xf>
    <xf numFmtId="3" fontId="54" fillId="16" borderId="33" xfId="0" applyNumberFormat="1" applyFont="1" applyFill="1" applyBorder="1" applyAlignment="1">
      <alignment/>
    </xf>
    <xf numFmtId="3" fontId="42" fillId="16" borderId="27" xfId="0" applyNumberFormat="1" applyFont="1" applyFill="1" applyBorder="1" applyAlignment="1">
      <alignment/>
    </xf>
    <xf numFmtId="3" fontId="54" fillId="0" borderId="27" xfId="0" applyNumberFormat="1" applyFont="1" applyFill="1" applyBorder="1" applyAlignment="1">
      <alignment/>
    </xf>
    <xf numFmtId="0" fontId="42" fillId="0" borderId="50" xfId="0" applyFont="1" applyBorder="1" applyAlignment="1">
      <alignment/>
    </xf>
    <xf numFmtId="0" fontId="42" fillId="0" borderId="26" xfId="0" applyFont="1" applyBorder="1" applyAlignment="1">
      <alignment/>
    </xf>
    <xf numFmtId="0" fontId="55" fillId="0" borderId="50" xfId="0" applyFont="1" applyBorder="1" applyAlignment="1">
      <alignment/>
    </xf>
    <xf numFmtId="0" fontId="42" fillId="0" borderId="48" xfId="0" applyFont="1" applyBorder="1" applyAlignment="1">
      <alignment/>
    </xf>
    <xf numFmtId="0" fontId="56" fillId="8" borderId="27" xfId="0" applyFont="1" applyFill="1" applyBorder="1" applyAlignment="1">
      <alignment/>
    </xf>
    <xf numFmtId="0" fontId="54" fillId="16" borderId="27" xfId="0" applyFont="1" applyFill="1" applyBorder="1" applyAlignment="1">
      <alignment/>
    </xf>
    <xf numFmtId="0" fontId="42" fillId="0" borderId="27" xfId="0" applyFont="1" applyBorder="1" applyAlignment="1">
      <alignment/>
    </xf>
    <xf numFmtId="3" fontId="57" fillId="8" borderId="33" xfId="0" applyNumberFormat="1" applyFont="1" applyFill="1" applyBorder="1" applyAlignment="1">
      <alignment/>
    </xf>
    <xf numFmtId="3" fontId="57" fillId="16" borderId="34" xfId="0" applyNumberFormat="1" applyFont="1" applyFill="1" applyBorder="1" applyAlignment="1">
      <alignment/>
    </xf>
    <xf numFmtId="3" fontId="56" fillId="16" borderId="34" xfId="0" applyNumberFormat="1" applyFont="1" applyFill="1" applyBorder="1" applyAlignment="1">
      <alignment horizontal="right"/>
    </xf>
    <xf numFmtId="0" fontId="55" fillId="0" borderId="33" xfId="0" applyFont="1" applyBorder="1" applyAlignment="1">
      <alignment/>
    </xf>
    <xf numFmtId="0" fontId="42" fillId="0" borderId="33" xfId="0" applyFont="1" applyBorder="1" applyAlignment="1">
      <alignment/>
    </xf>
    <xf numFmtId="3" fontId="58" fillId="8" borderId="33" xfId="0" applyNumberFormat="1" applyFont="1" applyFill="1" applyBorder="1" applyAlignment="1">
      <alignment horizontal="right"/>
    </xf>
    <xf numFmtId="0" fontId="42" fillId="0" borderId="48" xfId="0" applyFont="1" applyBorder="1" applyAlignment="1">
      <alignment horizontal="left"/>
    </xf>
    <xf numFmtId="14" fontId="31" fillId="16" borderId="10" xfId="0" applyNumberFormat="1" applyFont="1" applyFill="1" applyBorder="1" applyAlignment="1">
      <alignment/>
    </xf>
    <xf numFmtId="3" fontId="56" fillId="16" borderId="48" xfId="0" applyNumberFormat="1" applyFont="1" applyFill="1" applyBorder="1" applyAlignment="1">
      <alignment/>
    </xf>
    <xf numFmtId="3" fontId="56" fillId="16" borderId="13" xfId="0" applyNumberFormat="1" applyFont="1" applyFill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17" xfId="0" applyNumberFormat="1" applyFont="1" applyFill="1" applyBorder="1" applyAlignment="1">
      <alignment horizontal="left"/>
    </xf>
    <xf numFmtId="2" fontId="3" fillId="18" borderId="20" xfId="0" applyNumberFormat="1" applyFont="1" applyFill="1" applyBorder="1" applyAlignment="1">
      <alignment horizontal="justify" vertical="center"/>
    </xf>
    <xf numFmtId="2" fontId="3" fillId="24" borderId="20" xfId="0" applyNumberFormat="1" applyFont="1" applyFill="1" applyBorder="1" applyAlignment="1">
      <alignment horizontal="justify" vertical="center"/>
    </xf>
    <xf numFmtId="4" fontId="4" fillId="0" borderId="13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8" fillId="0" borderId="20" xfId="0" applyNumberFormat="1" applyFont="1" applyBorder="1" applyAlignment="1">
      <alignment horizontal="left"/>
    </xf>
    <xf numFmtId="4" fontId="8" fillId="0" borderId="13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right"/>
    </xf>
    <xf numFmtId="4" fontId="31" fillId="16" borderId="27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7" fillId="8" borderId="27" xfId="0" applyNumberFormat="1" applyFont="1" applyFill="1" applyBorder="1" applyAlignment="1">
      <alignment horizontal="right"/>
    </xf>
    <xf numFmtId="4" fontId="7" fillId="0" borderId="33" xfId="0" applyNumberFormat="1" applyFont="1" applyBorder="1" applyAlignment="1">
      <alignment/>
    </xf>
    <xf numFmtId="4" fontId="7" fillId="0" borderId="27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31" fillId="16" borderId="33" xfId="0" applyNumberFormat="1" applyFont="1" applyFill="1" applyBorder="1" applyAlignment="1">
      <alignment horizontal="right"/>
    </xf>
    <xf numFmtId="4" fontId="4" fillId="15" borderId="39" xfId="0" applyNumberFormat="1" applyFont="1" applyFill="1" applyBorder="1" applyAlignment="1">
      <alignment horizontal="right"/>
    </xf>
    <xf numFmtId="4" fontId="6" fillId="16" borderId="27" xfId="0" applyNumberFormat="1" applyFont="1" applyFill="1" applyBorder="1" applyAlignment="1">
      <alignment/>
    </xf>
    <xf numFmtId="4" fontId="7" fillId="0" borderId="45" xfId="0" applyNumberFormat="1" applyFont="1" applyBorder="1" applyAlignment="1">
      <alignment/>
    </xf>
    <xf numFmtId="4" fontId="31" fillId="16" borderId="33" xfId="0" applyNumberFormat="1" applyFont="1" applyFill="1" applyBorder="1" applyAlignment="1">
      <alignment/>
    </xf>
    <xf numFmtId="4" fontId="4" fillId="15" borderId="39" xfId="0" applyNumberFormat="1" applyFont="1" applyFill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16" borderId="34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right"/>
    </xf>
    <xf numFmtId="1" fontId="31" fillId="19" borderId="12" xfId="0" applyNumberFormat="1" applyFont="1" applyFill="1" applyBorder="1" applyAlignment="1">
      <alignment horizontal="right"/>
    </xf>
    <xf numFmtId="1" fontId="7" fillId="0" borderId="26" xfId="0" applyNumberFormat="1" applyFont="1" applyFill="1" applyBorder="1" applyAlignment="1">
      <alignment horizontal="right"/>
    </xf>
    <xf numFmtId="1" fontId="31" fillId="16" borderId="26" xfId="0" applyNumberFormat="1" applyFont="1" applyFill="1" applyBorder="1" applyAlignment="1">
      <alignment horizontal="right"/>
    </xf>
    <xf numFmtId="4" fontId="31" fillId="19" borderId="27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1" fontId="59" fillId="0" borderId="27" xfId="0" applyNumberFormat="1" applyFont="1" applyFill="1" applyBorder="1" applyAlignment="1">
      <alignment horizontal="right"/>
    </xf>
    <xf numFmtId="3" fontId="59" fillId="0" borderId="27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/>
    </xf>
    <xf numFmtId="4" fontId="31" fillId="15" borderId="39" xfId="0" applyNumberFormat="1" applyFont="1" applyFill="1" applyBorder="1" applyAlignment="1">
      <alignment/>
    </xf>
    <xf numFmtId="4" fontId="7" fillId="16" borderId="27" xfId="0" applyNumberFormat="1" applyFont="1" applyFill="1" applyBorder="1" applyAlignment="1">
      <alignment/>
    </xf>
    <xf numFmtId="4" fontId="4" fillId="16" borderId="48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4" fillId="16" borderId="56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/>
    </xf>
    <xf numFmtId="4" fontId="4" fillId="16" borderId="27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16" borderId="33" xfId="0" applyNumberFormat="1" applyFont="1" applyFill="1" applyBorder="1" applyAlignment="1">
      <alignment/>
    </xf>
    <xf numFmtId="4" fontId="29" fillId="0" borderId="34" xfId="0" applyNumberFormat="1" applyFont="1" applyBorder="1" applyAlignment="1">
      <alignment/>
    </xf>
    <xf numFmtId="4" fontId="4" fillId="16" borderId="22" xfId="0" applyNumberFormat="1" applyFont="1" applyFill="1" applyBorder="1" applyAlignment="1">
      <alignment/>
    </xf>
    <xf numFmtId="4" fontId="4" fillId="16" borderId="13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3" fontId="29" fillId="0" borderId="27" xfId="0" applyNumberFormat="1" applyFont="1" applyFill="1" applyBorder="1" applyAlignment="1">
      <alignment horizontal="left"/>
    </xf>
    <xf numFmtId="4" fontId="29" fillId="0" borderId="27" xfId="0" applyNumberFormat="1" applyFont="1" applyFill="1" applyBorder="1" applyAlignment="1">
      <alignment horizontal="center"/>
    </xf>
    <xf numFmtId="0" fontId="32" fillId="0" borderId="27" xfId="0" applyFont="1" applyBorder="1" applyAlignment="1">
      <alignment/>
    </xf>
    <xf numFmtId="4" fontId="29" fillId="0" borderId="27" xfId="0" applyNumberFormat="1" applyFont="1" applyBorder="1" applyAlignment="1">
      <alignment/>
    </xf>
    <xf numFmtId="4" fontId="31" fillId="8" borderId="33" xfId="0" applyNumberFormat="1" applyFont="1" applyFill="1" applyBorder="1" applyAlignment="1">
      <alignment/>
    </xf>
    <xf numFmtId="4" fontId="7" fillId="0" borderId="50" xfId="0" applyNumberFormat="1" applyFont="1" applyBorder="1" applyAlignment="1">
      <alignment/>
    </xf>
    <xf numFmtId="4" fontId="35" fillId="0" borderId="27" xfId="0" applyNumberFormat="1" applyFont="1" applyFill="1" applyBorder="1" applyAlignment="1">
      <alignment/>
    </xf>
    <xf numFmtId="4" fontId="37" fillId="0" borderId="27" xfId="0" applyNumberFormat="1" applyFont="1" applyFill="1" applyBorder="1" applyAlignment="1">
      <alignment/>
    </xf>
    <xf numFmtId="4" fontId="35" fillId="0" borderId="27" xfId="0" applyNumberFormat="1" applyFont="1" applyFill="1" applyBorder="1" applyAlignment="1">
      <alignment horizontal="right"/>
    </xf>
    <xf numFmtId="4" fontId="29" fillId="0" borderId="27" xfId="0" applyNumberFormat="1" applyFont="1" applyFill="1" applyBorder="1" applyAlignment="1">
      <alignment/>
    </xf>
    <xf numFmtId="4" fontId="29" fillId="0" borderId="27" xfId="0" applyNumberFormat="1" applyFont="1" applyFill="1" applyBorder="1" applyAlignment="1">
      <alignment/>
    </xf>
    <xf numFmtId="4" fontId="7" fillId="0" borderId="52" xfId="0" applyNumberFormat="1" applyFont="1" applyBorder="1" applyAlignment="1">
      <alignment/>
    </xf>
    <xf numFmtId="4" fontId="29" fillId="0" borderId="50" xfId="0" applyNumberFormat="1" applyFont="1" applyBorder="1" applyAlignment="1">
      <alignment/>
    </xf>
    <xf numFmtId="4" fontId="35" fillId="0" borderId="54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 horizontal="right"/>
    </xf>
    <xf numFmtId="0" fontId="29" fillId="0" borderId="27" xfId="0" applyFont="1" applyBorder="1" applyAlignment="1">
      <alignment horizontal="left"/>
    </xf>
    <xf numFmtId="4" fontId="8" fillId="0" borderId="52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2" fontId="7" fillId="0" borderId="27" xfId="0" applyNumberFormat="1" applyFont="1" applyBorder="1" applyAlignment="1">
      <alignment/>
    </xf>
    <xf numFmtId="4" fontId="31" fillId="8" borderId="27" xfId="0" applyNumberFormat="1" applyFont="1" applyFill="1" applyBorder="1" applyAlignment="1">
      <alignment/>
    </xf>
    <xf numFmtId="4" fontId="7" fillId="0" borderId="27" xfId="0" applyNumberFormat="1" applyFont="1" applyBorder="1" applyAlignment="1">
      <alignment horizontal="left"/>
    </xf>
    <xf numFmtId="4" fontId="29" fillId="0" borderId="27" xfId="0" applyNumberFormat="1" applyFont="1" applyBorder="1" applyAlignment="1">
      <alignment horizontal="left"/>
    </xf>
    <xf numFmtId="4" fontId="31" fillId="16" borderId="27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horizontal="left"/>
    </xf>
    <xf numFmtId="0" fontId="55" fillId="0" borderId="34" xfId="0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left"/>
    </xf>
    <xf numFmtId="4" fontId="7" fillId="0" borderId="22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left"/>
    </xf>
    <xf numFmtId="2" fontId="31" fillId="8" borderId="33" xfId="0" applyNumberFormat="1" applyFont="1" applyFill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5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48" xfId="0" applyNumberFormat="1" applyFont="1" applyBorder="1" applyAlignment="1">
      <alignment/>
    </xf>
    <xf numFmtId="2" fontId="7" fillId="2" borderId="52" xfId="0" applyNumberFormat="1" applyFont="1" applyFill="1" applyBorder="1" applyAlignment="1">
      <alignment/>
    </xf>
    <xf numFmtId="2" fontId="7" fillId="0" borderId="50" xfId="0" applyNumberFormat="1" applyFont="1" applyBorder="1" applyAlignment="1">
      <alignment/>
    </xf>
    <xf numFmtId="2" fontId="31" fillId="16" borderId="34" xfId="0" applyNumberFormat="1" applyFont="1" applyFill="1" applyBorder="1" applyAlignment="1">
      <alignment/>
    </xf>
    <xf numFmtId="4" fontId="7" fillId="0" borderId="48" xfId="0" applyNumberFormat="1" applyFont="1" applyBorder="1" applyAlignment="1">
      <alignment horizontal="right"/>
    </xf>
    <xf numFmtId="4" fontId="4" fillId="8" borderId="33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50" xfId="0" applyNumberFormat="1" applyFont="1" applyBorder="1" applyAlignment="1">
      <alignment horizontal="left"/>
    </xf>
    <xf numFmtId="4" fontId="7" fillId="0" borderId="48" xfId="0" applyNumberFormat="1" applyFont="1" applyBorder="1" applyAlignment="1">
      <alignment horizontal="left"/>
    </xf>
    <xf numFmtId="4" fontId="7" fillId="0" borderId="26" xfId="0" applyNumberFormat="1" applyFont="1" applyBorder="1" applyAlignment="1">
      <alignment horizontal="left"/>
    </xf>
    <xf numFmtId="4" fontId="7" fillId="0" borderId="52" xfId="0" applyNumberFormat="1" applyFont="1" applyBorder="1" applyAlignment="1">
      <alignment horizontal="left"/>
    </xf>
    <xf numFmtId="4" fontId="43" fillId="0" borderId="52" xfId="0" applyNumberFormat="1" applyFont="1" applyBorder="1" applyAlignment="1">
      <alignment horizontal="left"/>
    </xf>
    <xf numFmtId="4" fontId="31" fillId="16" borderId="34" xfId="0" applyNumberFormat="1" applyFont="1" applyFill="1" applyBorder="1" applyAlignment="1">
      <alignment/>
    </xf>
    <xf numFmtId="3" fontId="31" fillId="8" borderId="47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2" fontId="2" fillId="16" borderId="0" xfId="0" applyNumberFormat="1" applyFont="1" applyFill="1" applyBorder="1" applyAlignment="1">
      <alignment horizontal="center"/>
    </xf>
    <xf numFmtId="3" fontId="7" fillId="0" borderId="47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left"/>
    </xf>
    <xf numFmtId="3" fontId="7" fillId="0" borderId="57" xfId="0" applyNumberFormat="1" applyFont="1" applyFill="1" applyBorder="1" applyAlignment="1">
      <alignment horizontal="left"/>
    </xf>
    <xf numFmtId="3" fontId="7" fillId="0" borderId="56" xfId="0" applyNumberFormat="1" applyFont="1" applyFill="1" applyBorder="1" applyAlignment="1">
      <alignment horizontal="right"/>
    </xf>
    <xf numFmtId="3" fontId="38" fillId="0" borderId="25" xfId="0" applyNumberFormat="1" applyFont="1" applyFill="1" applyBorder="1" applyAlignment="1">
      <alignment horizontal="right"/>
    </xf>
    <xf numFmtId="3" fontId="38" fillId="2" borderId="57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horizontal="left"/>
    </xf>
    <xf numFmtId="0" fontId="38" fillId="0" borderId="56" xfId="0" applyFont="1" applyBorder="1" applyAlignment="1">
      <alignment horizontal="left"/>
    </xf>
    <xf numFmtId="3" fontId="31" fillId="16" borderId="47" xfId="0" applyNumberFormat="1" applyFont="1" applyFill="1" applyBorder="1" applyAlignment="1">
      <alignment/>
    </xf>
    <xf numFmtId="3" fontId="31" fillId="15" borderId="40" xfId="0" applyNumberFormat="1" applyFont="1" applyFill="1" applyBorder="1" applyAlignment="1">
      <alignment/>
    </xf>
    <xf numFmtId="3" fontId="31" fillId="8" borderId="48" xfId="0" applyNumberFormat="1" applyFont="1" applyFill="1" applyBorder="1" applyAlignment="1">
      <alignment/>
    </xf>
    <xf numFmtId="0" fontId="38" fillId="0" borderId="48" xfId="0" applyFont="1" applyBorder="1" applyAlignment="1">
      <alignment/>
    </xf>
    <xf numFmtId="3" fontId="31" fillId="16" borderId="48" xfId="0" applyNumberFormat="1" applyFont="1" applyFill="1" applyBorder="1" applyAlignment="1">
      <alignment/>
    </xf>
    <xf numFmtId="3" fontId="31" fillId="15" borderId="42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 horizontal="left"/>
    </xf>
    <xf numFmtId="4" fontId="38" fillId="2" borderId="27" xfId="0" applyNumberFormat="1" applyFont="1" applyFill="1" applyBorder="1" applyAlignment="1">
      <alignment horizontal="left"/>
    </xf>
    <xf numFmtId="4" fontId="38" fillId="0" borderId="27" xfId="0" applyNumberFormat="1" applyFont="1" applyFill="1" applyBorder="1" applyAlignment="1">
      <alignment horizontal="left"/>
    </xf>
    <xf numFmtId="4" fontId="38" fillId="0" borderId="27" xfId="0" applyNumberFormat="1" applyFont="1" applyBorder="1" applyAlignment="1">
      <alignment horizontal="left"/>
    </xf>
    <xf numFmtId="3" fontId="7" fillId="0" borderId="5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8" fillId="0" borderId="52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29" fillId="0" borderId="50" xfId="0" applyNumberFormat="1" applyFont="1" applyBorder="1" applyAlignment="1">
      <alignment horizontal="left"/>
    </xf>
    <xf numFmtId="0" fontId="31" fillId="16" borderId="10" xfId="0" applyFont="1" applyFill="1" applyBorder="1" applyAlignment="1">
      <alignment horizontal="left"/>
    </xf>
    <xf numFmtId="0" fontId="31" fillId="16" borderId="11" xfId="0" applyFont="1" applyFill="1" applyBorder="1" applyAlignment="1">
      <alignment horizontal="left"/>
    </xf>
    <xf numFmtId="0" fontId="31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170" fontId="34" fillId="25" borderId="0" xfId="5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16" borderId="32" xfId="0" applyFont="1" applyFill="1" applyBorder="1" applyAlignment="1">
      <alignment horizontal="left"/>
    </xf>
    <xf numFmtId="0" fontId="6" fillId="16" borderId="25" xfId="0" applyFont="1" applyFill="1" applyBorder="1" applyAlignment="1">
      <alignment horizontal="left"/>
    </xf>
    <xf numFmtId="0" fontId="6" fillId="16" borderId="53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6" fillId="16" borderId="56" xfId="0" applyFont="1" applyFill="1" applyBorder="1" applyAlignment="1">
      <alignment horizontal="left"/>
    </xf>
    <xf numFmtId="3" fontId="2" fillId="16" borderId="0" xfId="0" applyNumberFormat="1" applyFont="1" applyFill="1" applyBorder="1" applyAlignment="1">
      <alignment horizontal="center"/>
    </xf>
    <xf numFmtId="0" fontId="6" fillId="16" borderId="26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g.%20Kotora\My%20Documents\ROZPO&#268;ET\2011\Plnenie%20rozpo&#269;tu\Plnenie%20rozpoctu%20k%2031.12.2011_ak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davky"/>
      <sheetName val="príjmy"/>
      <sheetName val="obal"/>
    </sheetNames>
    <sheetDataSet>
      <sheetData sheetId="1">
        <row r="188">
          <cell r="L188">
            <v>1291907</v>
          </cell>
        </row>
        <row r="189">
          <cell r="L189">
            <v>720865</v>
          </cell>
        </row>
        <row r="190">
          <cell r="L190">
            <v>246629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7"/>
  <sheetViews>
    <sheetView zoomScalePageLayoutView="0" workbookViewId="0" topLeftCell="A282">
      <selection activeCell="K389" sqref="K389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30.375" style="1" customWidth="1"/>
    <col min="4" max="4" width="8.75390625" style="1" customWidth="1"/>
    <col min="5" max="5" width="7.75390625" style="1" hidden="1" customWidth="1"/>
    <col min="6" max="6" width="6.25390625" style="1" hidden="1" customWidth="1"/>
    <col min="7" max="7" width="7.75390625" style="1" hidden="1" customWidth="1"/>
    <col min="8" max="8" width="7.125" style="2" hidden="1" customWidth="1"/>
    <col min="9" max="9" width="0" style="1" hidden="1" customWidth="1"/>
    <col min="10" max="10" width="6.875" style="1" hidden="1" customWidth="1"/>
    <col min="11" max="11" width="9.75390625" style="1" bestFit="1" customWidth="1"/>
    <col min="12" max="12" width="9.75390625" style="1" customWidth="1"/>
    <col min="13" max="16" width="8.75390625" style="1" customWidth="1"/>
    <col min="17" max="17" width="13.00390625" style="1" customWidth="1"/>
    <col min="18" max="19" width="8.75390625" style="1" customWidth="1"/>
    <col min="20" max="20" width="9.00390625" style="1" customWidth="1"/>
    <col min="21" max="21" width="9.125" style="1" bestFit="1" customWidth="1"/>
    <col min="22" max="16384" width="9.00390625" style="1" customWidth="1"/>
  </cols>
  <sheetData>
    <row r="2" spans="1:18" ht="15.75">
      <c r="A2" s="1197" t="s">
        <v>316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</row>
    <row r="4" ht="12.75">
      <c r="C4" s="337" t="s">
        <v>1</v>
      </c>
    </row>
    <row r="5" spans="10:18" ht="12.75">
      <c r="J5" s="1195" t="s">
        <v>291</v>
      </c>
      <c r="K5" s="1195"/>
      <c r="L5" s="1195"/>
      <c r="M5" s="1195"/>
      <c r="N5" s="1195"/>
      <c r="O5" s="1195"/>
      <c r="P5" s="1195"/>
      <c r="Q5" s="1195"/>
      <c r="R5" s="1195"/>
    </row>
    <row r="6" spans="1:7" ht="15.75">
      <c r="A6" s="1198"/>
      <c r="B6" s="1198"/>
      <c r="C6" s="1198"/>
      <c r="D6" s="1198"/>
      <c r="E6" s="1198"/>
      <c r="F6" s="3"/>
      <c r="G6" s="3" t="s">
        <v>0</v>
      </c>
    </row>
    <row r="7" spans="1:19" s="784" customFormat="1" ht="24">
      <c r="A7" s="772" t="s">
        <v>1</v>
      </c>
      <c r="B7" s="773"/>
      <c r="C7" s="774"/>
      <c r="D7" s="775" t="s">
        <v>273</v>
      </c>
      <c r="E7" s="775" t="s">
        <v>274</v>
      </c>
      <c r="F7" s="776" t="s">
        <v>2</v>
      </c>
      <c r="G7" s="775" t="s">
        <v>275</v>
      </c>
      <c r="H7" s="776" t="s">
        <v>2</v>
      </c>
      <c r="I7" s="775" t="s">
        <v>276</v>
      </c>
      <c r="J7" s="777" t="s">
        <v>2</v>
      </c>
      <c r="K7" s="778" t="s">
        <v>277</v>
      </c>
      <c r="L7" s="779" t="s">
        <v>322</v>
      </c>
      <c r="M7" s="780">
        <v>2012</v>
      </c>
      <c r="N7" s="808" t="s">
        <v>343</v>
      </c>
      <c r="O7" s="781" t="s">
        <v>277</v>
      </c>
      <c r="P7" s="781" t="s">
        <v>337</v>
      </c>
      <c r="Q7" s="1070" t="s">
        <v>366</v>
      </c>
      <c r="R7" s="780">
        <v>2013</v>
      </c>
      <c r="S7" s="780">
        <v>2014</v>
      </c>
    </row>
    <row r="8" spans="1:19" s="3" customFormat="1" ht="12.75">
      <c r="A8" s="853" t="s">
        <v>3</v>
      </c>
      <c r="B8" s="888"/>
      <c r="C8" s="889"/>
      <c r="D8" s="687">
        <f>D9+D12+D13</f>
        <v>154179</v>
      </c>
      <c r="E8" s="681">
        <v>47136</v>
      </c>
      <c r="F8" s="670">
        <v>30.57</v>
      </c>
      <c r="G8" s="681">
        <v>91211</v>
      </c>
      <c r="H8" s="823">
        <v>59.16</v>
      </c>
      <c r="I8" s="756">
        <f>I9+I12+I13+I10+I11</f>
        <v>124306</v>
      </c>
      <c r="J8" s="830">
        <v>80.52</v>
      </c>
      <c r="K8" s="831">
        <f>SUM(K9,K10,K11,K12,K13,K69)</f>
        <v>161065</v>
      </c>
      <c r="L8" s="831">
        <f>SUM(L9,L10,L11,L12,L13,L69)</f>
        <v>167712</v>
      </c>
      <c r="M8" s="831">
        <f>SUM(M9,M10,M11,M12,M13,M69)</f>
        <v>151640</v>
      </c>
      <c r="N8" s="831">
        <v>40234.28</v>
      </c>
      <c r="O8" s="995">
        <f>O42+O56+O60+O71-O72</f>
        <v>2600</v>
      </c>
      <c r="P8" s="831">
        <f>SUM(P9,P10,P11,P12,P13,P69)</f>
        <v>154240</v>
      </c>
      <c r="Q8" s="1122">
        <f>Q9+Q10+Q11+Q12+Q14+Q15+Q17+Q30+Q37+Q41+Q52+Q69</f>
        <v>80831.01999999999</v>
      </c>
      <c r="R8" s="831">
        <f>SUM(R9,R10,R11,R12,R13,R69)</f>
        <v>143370</v>
      </c>
      <c r="S8" s="831">
        <f>SUM(S9,S10,S11,S12,S13,S69)</f>
        <v>142090</v>
      </c>
    </row>
    <row r="9" spans="1:19" s="13" customFormat="1" ht="11.25">
      <c r="A9" s="29">
        <v>610</v>
      </c>
      <c r="B9" s="111"/>
      <c r="C9" s="112" t="s">
        <v>4</v>
      </c>
      <c r="D9" s="460">
        <v>52000</v>
      </c>
      <c r="E9" s="61">
        <v>13443</v>
      </c>
      <c r="F9" s="460"/>
      <c r="G9" s="61">
        <v>24288</v>
      </c>
      <c r="H9" s="62"/>
      <c r="I9" s="420">
        <v>35809</v>
      </c>
      <c r="J9" s="310"/>
      <c r="K9" s="472">
        <v>50000</v>
      </c>
      <c r="L9" s="312">
        <v>47976</v>
      </c>
      <c r="M9" s="1028">
        <v>50000</v>
      </c>
      <c r="N9" s="703">
        <v>11366.86</v>
      </c>
      <c r="O9" s="312"/>
      <c r="P9" s="1028">
        <v>50000</v>
      </c>
      <c r="Q9" s="1100">
        <v>22860.57</v>
      </c>
      <c r="R9" s="311">
        <v>50000</v>
      </c>
      <c r="S9" s="311">
        <v>50000</v>
      </c>
    </row>
    <row r="10" spans="1:19" s="13" customFormat="1" ht="11.25">
      <c r="A10" s="183">
        <v>610</v>
      </c>
      <c r="B10" s="111"/>
      <c r="C10" s="443" t="s">
        <v>261</v>
      </c>
      <c r="D10" s="460"/>
      <c r="E10" s="61"/>
      <c r="F10" s="460"/>
      <c r="G10" s="451">
        <v>2419</v>
      </c>
      <c r="H10" s="62"/>
      <c r="I10" s="461">
        <v>2662</v>
      </c>
      <c r="J10" s="170"/>
      <c r="K10" s="480">
        <v>2662</v>
      </c>
      <c r="L10" s="580">
        <v>2662</v>
      </c>
      <c r="M10" s="1029">
        <v>0</v>
      </c>
      <c r="N10" s="704">
        <v>60.3</v>
      </c>
      <c r="O10" s="312"/>
      <c r="P10" s="1029">
        <v>0</v>
      </c>
      <c r="Q10" s="1127">
        <v>60.3</v>
      </c>
      <c r="R10" s="311">
        <v>0</v>
      </c>
      <c r="S10" s="311">
        <v>0</v>
      </c>
    </row>
    <row r="11" spans="1:19" s="13" customFormat="1" ht="11.25">
      <c r="A11" s="462">
        <v>625</v>
      </c>
      <c r="B11" s="463" t="s">
        <v>32</v>
      </c>
      <c r="C11" s="443" t="s">
        <v>267</v>
      </c>
      <c r="D11" s="460"/>
      <c r="E11" s="61"/>
      <c r="F11" s="460"/>
      <c r="G11" s="451"/>
      <c r="H11" s="62"/>
      <c r="I11" s="461">
        <v>24</v>
      </c>
      <c r="J11" s="313"/>
      <c r="K11" s="481">
        <v>24</v>
      </c>
      <c r="L11" s="581">
        <v>24</v>
      </c>
      <c r="M11" s="1030">
        <v>0</v>
      </c>
      <c r="N11" s="705">
        <v>0</v>
      </c>
      <c r="O11" s="315"/>
      <c r="P11" s="1030">
        <v>0</v>
      </c>
      <c r="Q11" s="1100">
        <v>0</v>
      </c>
      <c r="R11" s="311">
        <v>0</v>
      </c>
      <c r="S11" s="311">
        <v>0</v>
      </c>
    </row>
    <row r="12" spans="1:19" ht="12.75">
      <c r="A12" s="29">
        <v>620</v>
      </c>
      <c r="B12" s="34"/>
      <c r="C12" s="31" t="s">
        <v>5</v>
      </c>
      <c r="D12" s="32">
        <v>18500</v>
      </c>
      <c r="E12" s="464">
        <v>4660</v>
      </c>
      <c r="F12" s="32"/>
      <c r="G12" s="464">
        <v>7485</v>
      </c>
      <c r="H12" s="465"/>
      <c r="I12" s="466">
        <v>11642</v>
      </c>
      <c r="J12" s="433"/>
      <c r="K12" s="478">
        <v>18000</v>
      </c>
      <c r="L12" s="544">
        <v>17142</v>
      </c>
      <c r="M12" s="658">
        <v>18000</v>
      </c>
      <c r="N12" s="706">
        <v>4097.38</v>
      </c>
      <c r="O12" s="544"/>
      <c r="P12" s="658">
        <v>18000</v>
      </c>
      <c r="Q12" s="1089">
        <v>8269.59</v>
      </c>
      <c r="R12" s="311">
        <v>18000</v>
      </c>
      <c r="S12" s="311">
        <v>18000</v>
      </c>
    </row>
    <row r="13" spans="1:21" s="7" customFormat="1" ht="12.75">
      <c r="A13" s="102">
        <v>630</v>
      </c>
      <c r="B13" s="21"/>
      <c r="C13" s="22" t="s">
        <v>6</v>
      </c>
      <c r="D13" s="61">
        <f>D14+D15+D17+D30+D37+D41+D52+D69</f>
        <v>83679</v>
      </c>
      <c r="E13" s="61">
        <v>29033</v>
      </c>
      <c r="F13" s="61"/>
      <c r="G13" s="61">
        <v>57019</v>
      </c>
      <c r="H13" s="62"/>
      <c r="I13" s="420">
        <f>I14+I15+I17+I30+I37+I41+I52+I69</f>
        <v>74169</v>
      </c>
      <c r="J13" s="467"/>
      <c r="K13" s="472">
        <f>SUM(K14,K15,K17,K30,K37,K41,K52)</f>
        <v>82579</v>
      </c>
      <c r="L13" s="472">
        <f>SUM(L14,L15,L17,L30,L37,L41,L52)</f>
        <v>90642</v>
      </c>
      <c r="M13" s="472">
        <f>SUM(M14,M15,M17,M30,M37,M41,M52)</f>
        <v>67340</v>
      </c>
      <c r="N13" s="707">
        <v>24770.04</v>
      </c>
      <c r="O13" s="472"/>
      <c r="P13" s="472">
        <f>SUM(P14,P15,P17,P30,P37,P41,P52)</f>
        <v>71540</v>
      </c>
      <c r="Q13" s="1100">
        <f>Q14+Q15+Q17+Q30+Q37+Q41+Q52+Q69</f>
        <v>49640.560000000005</v>
      </c>
      <c r="R13" s="472">
        <f>SUM(R14,R15,R17,R30,R37,R41,R52)</f>
        <v>67070</v>
      </c>
      <c r="S13" s="472">
        <f>SUM(S14,S15,S17,S30,S37,S41,S52)</f>
        <v>65790</v>
      </c>
      <c r="U13" s="1136"/>
    </row>
    <row r="14" spans="1:19" s="7" customFormat="1" ht="12.75">
      <c r="A14" s="348" t="s">
        <v>7</v>
      </c>
      <c r="B14" s="349"/>
      <c r="C14" s="350" t="s">
        <v>8</v>
      </c>
      <c r="D14" s="351">
        <v>20</v>
      </c>
      <c r="E14" s="351">
        <v>3</v>
      </c>
      <c r="F14" s="351"/>
      <c r="G14" s="351">
        <v>3</v>
      </c>
      <c r="H14" s="352"/>
      <c r="I14" s="353">
        <v>3</v>
      </c>
      <c r="J14" s="354"/>
      <c r="K14" s="479">
        <v>20</v>
      </c>
      <c r="L14" s="545">
        <v>15</v>
      </c>
      <c r="M14" s="1031">
        <v>20</v>
      </c>
      <c r="N14" s="708">
        <v>0</v>
      </c>
      <c r="O14" s="665"/>
      <c r="P14" s="1031">
        <v>20</v>
      </c>
      <c r="Q14" s="1125">
        <v>7.35</v>
      </c>
      <c r="R14" s="311">
        <v>20</v>
      </c>
      <c r="S14" s="311">
        <v>20</v>
      </c>
    </row>
    <row r="15" spans="1:19" s="7" customFormat="1" ht="12.75">
      <c r="A15" s="355">
        <v>632</v>
      </c>
      <c r="B15" s="356"/>
      <c r="C15" s="357" t="s">
        <v>9</v>
      </c>
      <c r="D15" s="358">
        <v>14000</v>
      </c>
      <c r="E15" s="358">
        <v>4168</v>
      </c>
      <c r="F15" s="358"/>
      <c r="G15" s="358">
        <v>8409</v>
      </c>
      <c r="H15" s="359"/>
      <c r="I15" s="360">
        <v>11243</v>
      </c>
      <c r="J15" s="347"/>
      <c r="K15" s="523">
        <v>14000</v>
      </c>
      <c r="L15" s="701">
        <v>15852</v>
      </c>
      <c r="M15" s="1032">
        <v>14000</v>
      </c>
      <c r="N15" s="722">
        <v>3781.06</v>
      </c>
      <c r="O15" s="665"/>
      <c r="P15" s="1032">
        <v>14000</v>
      </c>
      <c r="Q15" s="1125">
        <v>7481.6</v>
      </c>
      <c r="R15" s="311">
        <v>14000</v>
      </c>
      <c r="S15" s="311">
        <v>14000</v>
      </c>
    </row>
    <row r="16" spans="1:19" s="702" customFormat="1" ht="12.75">
      <c r="A16" s="723">
        <v>632</v>
      </c>
      <c r="B16" s="724" t="s">
        <v>340</v>
      </c>
      <c r="C16" s="725"/>
      <c r="D16" s="726"/>
      <c r="E16" s="726"/>
      <c r="F16" s="726"/>
      <c r="G16" s="726"/>
      <c r="H16" s="727"/>
      <c r="I16" s="728"/>
      <c r="J16" s="729"/>
      <c r="K16" s="730"/>
      <c r="L16" s="731"/>
      <c r="M16" s="1033"/>
      <c r="N16" s="705">
        <v>93.52</v>
      </c>
      <c r="O16" s="731"/>
      <c r="P16" s="1033"/>
      <c r="Q16" s="1128">
        <v>93.52</v>
      </c>
      <c r="R16" s="700"/>
      <c r="S16" s="700"/>
    </row>
    <row r="17" spans="1:19" s="7" customFormat="1" ht="12.75">
      <c r="A17" s="711">
        <v>633</v>
      </c>
      <c r="B17" s="712"/>
      <c r="C17" s="713" t="s">
        <v>10</v>
      </c>
      <c r="D17" s="714">
        <f>D22+D24+D26+D27+D28</f>
        <v>13559</v>
      </c>
      <c r="E17" s="714">
        <v>2945</v>
      </c>
      <c r="F17" s="714"/>
      <c r="G17" s="714">
        <v>6648</v>
      </c>
      <c r="H17" s="715"/>
      <c r="I17" s="716">
        <f>I18+I19+I20+I21+I22+I24+I25+I26+I27+I28+I23</f>
        <v>8790</v>
      </c>
      <c r="J17" s="347"/>
      <c r="K17" s="361">
        <f>SUM(K18,K19,K20,K21,K22,K24,K25,K26,K27,K28)</f>
        <v>12098</v>
      </c>
      <c r="L17" s="361">
        <f>SUM(L18,L19,L20,L21,L22,L24,L25,L26,L27,L28+L23)</f>
        <v>12896</v>
      </c>
      <c r="M17" s="361">
        <f>SUM(M18,M19,M20,M21,M22,M24,M25,M26,M27,M28)</f>
        <v>11100</v>
      </c>
      <c r="N17" s="361">
        <v>1603.99</v>
      </c>
      <c r="O17" s="361"/>
      <c r="P17" s="361">
        <f>SUM(P18,P19,P20,P21,P22,P24,P25,P26,P27,P28)</f>
        <v>11100</v>
      </c>
      <c r="Q17" s="1126">
        <f>Q19+Q22+Q24+Q26+Q27+Q28+Q23+Q29</f>
        <v>4316</v>
      </c>
      <c r="R17" s="361">
        <f>SUM(R18,R19,R20,R21,R22,R24,R25,R26,R27,R28)</f>
        <v>10800</v>
      </c>
      <c r="S17" s="361">
        <f>SUM(S18,S19,S20,S21,S22,S24,S25,S26,S27,S28)</f>
        <v>9300</v>
      </c>
    </row>
    <row r="18" spans="1:19" s="7" customFormat="1" ht="12.75">
      <c r="A18" s="24">
        <v>633</v>
      </c>
      <c r="B18" s="25" t="s">
        <v>11</v>
      </c>
      <c r="C18" s="26" t="s">
        <v>12</v>
      </c>
      <c r="D18" s="27">
        <v>0</v>
      </c>
      <c r="E18" s="27">
        <v>0</v>
      </c>
      <c r="F18" s="27"/>
      <c r="G18" s="27">
        <v>0</v>
      </c>
      <c r="H18" s="28"/>
      <c r="I18" s="302"/>
      <c r="J18" s="316"/>
      <c r="K18" s="318">
        <v>0</v>
      </c>
      <c r="L18" s="312">
        <v>0</v>
      </c>
      <c r="M18" s="1028">
        <v>0</v>
      </c>
      <c r="N18" s="312"/>
      <c r="O18" s="312"/>
      <c r="P18" s="1028">
        <v>0</v>
      </c>
      <c r="Q18" s="1100"/>
      <c r="R18" s="311">
        <v>0</v>
      </c>
      <c r="S18" s="311">
        <v>0</v>
      </c>
    </row>
    <row r="19" spans="1:19" ht="12.75">
      <c r="A19" s="29">
        <v>633</v>
      </c>
      <c r="B19" s="30" t="s">
        <v>13</v>
      </c>
      <c r="C19" s="31" t="s">
        <v>14</v>
      </c>
      <c r="D19" s="32">
        <v>0</v>
      </c>
      <c r="E19" s="32">
        <v>36</v>
      </c>
      <c r="F19" s="32"/>
      <c r="G19" s="32">
        <v>36</v>
      </c>
      <c r="H19" s="33"/>
      <c r="I19" s="266">
        <v>225</v>
      </c>
      <c r="J19" s="276"/>
      <c r="K19" s="320">
        <v>225</v>
      </c>
      <c r="L19" s="161">
        <v>225</v>
      </c>
      <c r="M19" s="767">
        <v>200</v>
      </c>
      <c r="N19" s="471">
        <v>85</v>
      </c>
      <c r="O19" s="471"/>
      <c r="P19" s="767">
        <v>200</v>
      </c>
      <c r="Q19" s="1089">
        <v>85</v>
      </c>
      <c r="R19" s="311">
        <v>200</v>
      </c>
      <c r="S19" s="311">
        <v>200</v>
      </c>
    </row>
    <row r="20" spans="1:19" ht="12.75">
      <c r="A20" s="29">
        <v>633</v>
      </c>
      <c r="B20" s="30" t="s">
        <v>35</v>
      </c>
      <c r="C20" s="31" t="s">
        <v>16</v>
      </c>
      <c r="D20" s="32">
        <v>0</v>
      </c>
      <c r="E20" s="32">
        <v>160</v>
      </c>
      <c r="F20" s="32"/>
      <c r="G20" s="32">
        <v>160</v>
      </c>
      <c r="H20" s="33"/>
      <c r="I20" s="266">
        <v>160</v>
      </c>
      <c r="J20" s="285"/>
      <c r="K20" s="319">
        <v>160</v>
      </c>
      <c r="L20" s="324">
        <v>569</v>
      </c>
      <c r="M20" s="1002">
        <v>0</v>
      </c>
      <c r="N20" s="294"/>
      <c r="O20" s="161"/>
      <c r="P20" s="1002">
        <v>0</v>
      </c>
      <c r="Q20" s="1089"/>
      <c r="R20" s="311">
        <v>0</v>
      </c>
      <c r="S20" s="311">
        <v>0</v>
      </c>
    </row>
    <row r="21" spans="1:19" ht="12.75">
      <c r="A21" s="29">
        <v>633</v>
      </c>
      <c r="B21" s="30" t="s">
        <v>17</v>
      </c>
      <c r="C21" s="31" t="s">
        <v>244</v>
      </c>
      <c r="D21" s="32">
        <v>0</v>
      </c>
      <c r="E21" s="32">
        <v>0</v>
      </c>
      <c r="F21" s="32"/>
      <c r="G21" s="32">
        <v>0</v>
      </c>
      <c r="H21" s="33"/>
      <c r="I21" s="266">
        <v>0</v>
      </c>
      <c r="J21" s="282"/>
      <c r="K21" s="309">
        <v>0</v>
      </c>
      <c r="L21" s="544">
        <v>0</v>
      </c>
      <c r="M21" s="658">
        <v>0</v>
      </c>
      <c r="N21" s="544"/>
      <c r="O21" s="544"/>
      <c r="P21" s="658">
        <v>0</v>
      </c>
      <c r="Q21" s="1089"/>
      <c r="R21" s="311">
        <v>0</v>
      </c>
      <c r="S21" s="311">
        <v>0</v>
      </c>
    </row>
    <row r="22" spans="1:19" ht="12.75">
      <c r="A22" s="29">
        <v>633</v>
      </c>
      <c r="B22" s="34" t="s">
        <v>17</v>
      </c>
      <c r="C22" s="31" t="s">
        <v>18</v>
      </c>
      <c r="D22" s="32">
        <v>8000</v>
      </c>
      <c r="E22" s="32">
        <v>1414</v>
      </c>
      <c r="F22" s="32"/>
      <c r="G22" s="32">
        <v>2397</v>
      </c>
      <c r="H22" s="33"/>
      <c r="I22" s="266">
        <v>3628</v>
      </c>
      <c r="J22" s="280"/>
      <c r="K22" s="318">
        <v>6000</v>
      </c>
      <c r="L22" s="471">
        <v>5779</v>
      </c>
      <c r="M22" s="998">
        <v>6000</v>
      </c>
      <c r="N22" s="740">
        <v>678.66</v>
      </c>
      <c r="O22" s="471"/>
      <c r="P22" s="998">
        <v>6000</v>
      </c>
      <c r="Q22" s="1089">
        <v>2251.53</v>
      </c>
      <c r="R22" s="311">
        <v>6000</v>
      </c>
      <c r="S22" s="311">
        <v>5000</v>
      </c>
    </row>
    <row r="23" spans="1:21" ht="12.75">
      <c r="A23" s="183">
        <v>633</v>
      </c>
      <c r="B23" s="184" t="s">
        <v>17</v>
      </c>
      <c r="C23" s="185" t="s">
        <v>305</v>
      </c>
      <c r="D23" s="32"/>
      <c r="E23" s="394">
        <v>95</v>
      </c>
      <c r="F23" s="32"/>
      <c r="G23" s="182">
        <v>95</v>
      </c>
      <c r="H23" s="33"/>
      <c r="I23" s="303">
        <v>95</v>
      </c>
      <c r="J23" s="276"/>
      <c r="K23" s="482">
        <v>95</v>
      </c>
      <c r="L23" s="582">
        <v>95</v>
      </c>
      <c r="M23" s="767">
        <v>0</v>
      </c>
      <c r="N23" s="741">
        <v>122.04</v>
      </c>
      <c r="O23" s="471"/>
      <c r="P23" s="767">
        <v>0</v>
      </c>
      <c r="Q23" s="1121">
        <v>122.04</v>
      </c>
      <c r="R23" s="311">
        <v>0</v>
      </c>
      <c r="S23" s="311">
        <v>0</v>
      </c>
      <c r="U23" s="209"/>
    </row>
    <row r="24" spans="1:19" ht="12.75">
      <c r="A24" s="29">
        <v>633</v>
      </c>
      <c r="B24" s="34" t="s">
        <v>19</v>
      </c>
      <c r="C24" s="31" t="s">
        <v>20</v>
      </c>
      <c r="D24" s="32">
        <v>2450</v>
      </c>
      <c r="E24" s="32">
        <v>1328</v>
      </c>
      <c r="F24" s="32"/>
      <c r="G24" s="32">
        <v>1413</v>
      </c>
      <c r="H24" s="33"/>
      <c r="I24" s="266">
        <v>1856</v>
      </c>
      <c r="J24" s="285"/>
      <c r="K24" s="319">
        <v>2300</v>
      </c>
      <c r="L24" s="324">
        <v>3020</v>
      </c>
      <c r="M24" s="1002">
        <v>2300</v>
      </c>
      <c r="N24" s="542">
        <v>329.31</v>
      </c>
      <c r="O24" s="161"/>
      <c r="P24" s="1002">
        <v>2300</v>
      </c>
      <c r="Q24" s="1089">
        <v>1064.57</v>
      </c>
      <c r="R24" s="311">
        <v>2000</v>
      </c>
      <c r="S24" s="311">
        <v>2000</v>
      </c>
    </row>
    <row r="25" spans="1:19" ht="12.75">
      <c r="A25" s="29">
        <v>633</v>
      </c>
      <c r="B25" s="34" t="s">
        <v>21</v>
      </c>
      <c r="C25" s="31" t="s">
        <v>22</v>
      </c>
      <c r="D25" s="32">
        <v>0</v>
      </c>
      <c r="E25" s="32">
        <v>313</v>
      </c>
      <c r="F25" s="32"/>
      <c r="G25" s="32">
        <v>313</v>
      </c>
      <c r="H25" s="33"/>
      <c r="I25" s="266">
        <v>313</v>
      </c>
      <c r="J25" s="282"/>
      <c r="K25" s="309">
        <v>313</v>
      </c>
      <c r="L25" s="544">
        <v>313</v>
      </c>
      <c r="M25" s="658">
        <v>0</v>
      </c>
      <c r="N25" s="706"/>
      <c r="O25" s="544"/>
      <c r="P25" s="658">
        <v>0</v>
      </c>
      <c r="Q25" s="1089"/>
      <c r="R25" s="311">
        <v>0</v>
      </c>
      <c r="S25" s="311">
        <v>0</v>
      </c>
    </row>
    <row r="26" spans="1:19" ht="12.75">
      <c r="A26" s="29">
        <v>633</v>
      </c>
      <c r="B26" s="34" t="s">
        <v>23</v>
      </c>
      <c r="C26" s="31" t="s">
        <v>24</v>
      </c>
      <c r="D26" s="32">
        <v>109</v>
      </c>
      <c r="E26" s="32">
        <v>2</v>
      </c>
      <c r="F26" s="32"/>
      <c r="G26" s="32">
        <v>2</v>
      </c>
      <c r="H26" s="33"/>
      <c r="I26" s="266">
        <v>34</v>
      </c>
      <c r="J26" s="280"/>
      <c r="K26" s="318">
        <v>100</v>
      </c>
      <c r="L26" s="471">
        <v>19</v>
      </c>
      <c r="M26" s="998">
        <v>100</v>
      </c>
      <c r="N26" s="740"/>
      <c r="O26" s="471"/>
      <c r="P26" s="998">
        <v>100</v>
      </c>
      <c r="Q26" s="1089">
        <v>13.94</v>
      </c>
      <c r="R26" s="311">
        <v>100</v>
      </c>
      <c r="S26" s="311">
        <v>100</v>
      </c>
    </row>
    <row r="27" spans="1:19" ht="12.75">
      <c r="A27" s="29">
        <v>633</v>
      </c>
      <c r="B27" s="34" t="s">
        <v>25</v>
      </c>
      <c r="C27" s="31" t="s">
        <v>26</v>
      </c>
      <c r="D27" s="32">
        <v>1500</v>
      </c>
      <c r="E27" s="32">
        <v>320</v>
      </c>
      <c r="F27" s="32"/>
      <c r="G27" s="32">
        <v>1481</v>
      </c>
      <c r="H27" s="33"/>
      <c r="I27" s="266">
        <v>1481</v>
      </c>
      <c r="J27" s="276"/>
      <c r="K27" s="174">
        <v>1500</v>
      </c>
      <c r="L27" s="161">
        <v>1481</v>
      </c>
      <c r="M27" s="767">
        <v>1500</v>
      </c>
      <c r="N27" s="542">
        <v>288</v>
      </c>
      <c r="O27" s="161"/>
      <c r="P27" s="767">
        <v>1500</v>
      </c>
      <c r="Q27" s="1089">
        <v>288</v>
      </c>
      <c r="R27" s="311">
        <v>1500</v>
      </c>
      <c r="S27" s="311">
        <v>1000</v>
      </c>
    </row>
    <row r="28" spans="1:19" ht="12.75">
      <c r="A28" s="141">
        <v>633</v>
      </c>
      <c r="B28" s="142" t="s">
        <v>27</v>
      </c>
      <c r="C28" s="155" t="s">
        <v>28</v>
      </c>
      <c r="D28" s="137">
        <v>1500</v>
      </c>
      <c r="E28" s="137">
        <v>691</v>
      </c>
      <c r="F28" s="137"/>
      <c r="G28" s="137">
        <v>787</v>
      </c>
      <c r="H28" s="340"/>
      <c r="I28" s="306">
        <v>998</v>
      </c>
      <c r="J28" s="282"/>
      <c r="K28" s="489">
        <v>1500</v>
      </c>
      <c r="L28" s="544">
        <v>1395</v>
      </c>
      <c r="M28" s="658">
        <v>1000</v>
      </c>
      <c r="N28" s="541"/>
      <c r="O28" s="471"/>
      <c r="P28" s="658">
        <v>1000</v>
      </c>
      <c r="Q28" s="1089">
        <v>389.94</v>
      </c>
      <c r="R28" s="311">
        <v>1000</v>
      </c>
      <c r="S28" s="311">
        <v>1000</v>
      </c>
    </row>
    <row r="29" spans="1:19" s="209" customFormat="1" ht="12.75">
      <c r="A29" s="212">
        <v>633</v>
      </c>
      <c r="B29" s="213" t="s">
        <v>27</v>
      </c>
      <c r="C29" s="717" t="s">
        <v>341</v>
      </c>
      <c r="D29" s="718"/>
      <c r="E29" s="718"/>
      <c r="F29" s="718"/>
      <c r="G29" s="718"/>
      <c r="H29" s="719"/>
      <c r="I29" s="720"/>
      <c r="J29" s="721"/>
      <c r="K29" s="216"/>
      <c r="L29" s="214"/>
      <c r="M29" s="1008"/>
      <c r="N29" s="742">
        <v>100.98</v>
      </c>
      <c r="O29" s="214"/>
      <c r="P29" s="1008"/>
      <c r="Q29" s="1121">
        <v>100.98</v>
      </c>
      <c r="R29" s="710"/>
      <c r="S29" s="710"/>
    </row>
    <row r="30" spans="1:19" s="7" customFormat="1" ht="12.75">
      <c r="A30" s="711">
        <v>634</v>
      </c>
      <c r="B30" s="712"/>
      <c r="C30" s="713" t="s">
        <v>29</v>
      </c>
      <c r="D30" s="714">
        <f>D31+D33+D34+D35+D36</f>
        <v>6200</v>
      </c>
      <c r="E30" s="714">
        <v>2135</v>
      </c>
      <c r="F30" s="714"/>
      <c r="G30" s="714">
        <v>3254</v>
      </c>
      <c r="H30" s="715"/>
      <c r="I30" s="716">
        <f>I31+I33+I34+I35+I36</f>
        <v>5505</v>
      </c>
      <c r="J30" s="347"/>
      <c r="K30" s="523">
        <f>SUM(K31,K33,K34,K35,K36)</f>
        <v>7458</v>
      </c>
      <c r="L30" s="523">
        <f>SUM(L31,L33,L34,L35,L36)</f>
        <v>8769</v>
      </c>
      <c r="M30" s="523">
        <f>SUM(M31,M33,M34,M35,M36)</f>
        <v>6970</v>
      </c>
      <c r="N30" s="743"/>
      <c r="O30" s="523"/>
      <c r="P30" s="523">
        <f>SUM(P31,P33,P34,P35,P36)</f>
        <v>6970</v>
      </c>
      <c r="Q30" s="1124">
        <f>Q31+Q32+Q33+Q35+Q34+Q36</f>
        <v>3903.5300000000007</v>
      </c>
      <c r="R30" s="524">
        <f>SUM(R31,R33,R34,R35,R36)</f>
        <v>7000</v>
      </c>
      <c r="S30" s="524">
        <f>SUM(S31,S33,S34,S35,S36)</f>
        <v>6520</v>
      </c>
    </row>
    <row r="31" spans="1:19" ht="12.75">
      <c r="A31" s="36">
        <v>634</v>
      </c>
      <c r="B31" s="37" t="s">
        <v>11</v>
      </c>
      <c r="C31" s="38" t="s">
        <v>30</v>
      </c>
      <c r="D31" s="39">
        <v>3600</v>
      </c>
      <c r="E31" s="39">
        <v>1283</v>
      </c>
      <c r="F31" s="39"/>
      <c r="G31" s="39">
        <v>2546</v>
      </c>
      <c r="H31" s="40"/>
      <c r="I31" s="304">
        <v>3708</v>
      </c>
      <c r="J31" s="280"/>
      <c r="K31" s="403">
        <v>4488</v>
      </c>
      <c r="L31" s="471">
        <v>6177</v>
      </c>
      <c r="M31" s="998">
        <v>4500</v>
      </c>
      <c r="N31" s="740"/>
      <c r="O31" s="471"/>
      <c r="P31" s="998">
        <v>4500</v>
      </c>
      <c r="Q31" s="1089">
        <v>2333.5</v>
      </c>
      <c r="R31" s="311">
        <v>4500</v>
      </c>
      <c r="S31" s="311">
        <v>4000</v>
      </c>
    </row>
    <row r="32" spans="1:19" s="209" customFormat="1" ht="12.75">
      <c r="A32" s="732">
        <v>634</v>
      </c>
      <c r="B32" s="733" t="s">
        <v>11</v>
      </c>
      <c r="C32" s="734" t="s">
        <v>342</v>
      </c>
      <c r="D32" s="735"/>
      <c r="E32" s="735"/>
      <c r="F32" s="735"/>
      <c r="G32" s="735"/>
      <c r="H32" s="736"/>
      <c r="I32" s="737"/>
      <c r="J32" s="738"/>
      <c r="K32" s="739"/>
      <c r="L32" s="626"/>
      <c r="M32" s="1009"/>
      <c r="N32" s="741">
        <v>76.76</v>
      </c>
      <c r="O32" s="626"/>
      <c r="P32" s="1009"/>
      <c r="Q32" s="1121">
        <v>76.76</v>
      </c>
      <c r="R32" s="710"/>
      <c r="S32" s="710"/>
    </row>
    <row r="33" spans="1:19" ht="12.75">
      <c r="A33" s="29">
        <v>634</v>
      </c>
      <c r="B33" s="34" t="s">
        <v>13</v>
      </c>
      <c r="C33" s="31" t="s">
        <v>31</v>
      </c>
      <c r="D33" s="32">
        <v>1000</v>
      </c>
      <c r="E33" s="32">
        <v>622</v>
      </c>
      <c r="F33" s="32"/>
      <c r="G33" s="32">
        <v>478</v>
      </c>
      <c r="H33" s="33"/>
      <c r="I33" s="266">
        <v>1522</v>
      </c>
      <c r="J33" s="276"/>
      <c r="K33" s="174">
        <v>1800</v>
      </c>
      <c r="L33" s="161">
        <v>1623</v>
      </c>
      <c r="M33" s="767">
        <v>1500</v>
      </c>
      <c r="N33" s="740">
        <v>404.57</v>
      </c>
      <c r="O33" s="471"/>
      <c r="P33" s="767">
        <v>1500</v>
      </c>
      <c r="Q33" s="1089">
        <v>1186.89</v>
      </c>
      <c r="R33" s="311">
        <v>1500</v>
      </c>
      <c r="S33" s="311">
        <v>1500</v>
      </c>
    </row>
    <row r="34" spans="1:19" ht="12.75">
      <c r="A34" s="29">
        <v>634</v>
      </c>
      <c r="B34" s="34" t="s">
        <v>32</v>
      </c>
      <c r="C34" s="31" t="s">
        <v>33</v>
      </c>
      <c r="D34" s="32">
        <v>500</v>
      </c>
      <c r="E34" s="32">
        <v>78</v>
      </c>
      <c r="F34" s="32"/>
      <c r="G34" s="32">
        <v>78</v>
      </c>
      <c r="H34" s="33"/>
      <c r="I34" s="266">
        <v>117</v>
      </c>
      <c r="J34" s="285"/>
      <c r="K34" s="295">
        <v>500</v>
      </c>
      <c r="L34" s="324">
        <v>296</v>
      </c>
      <c r="M34" s="1002">
        <v>300</v>
      </c>
      <c r="N34" s="542"/>
      <c r="O34" s="161"/>
      <c r="P34" s="1002">
        <v>300</v>
      </c>
      <c r="Q34" s="1089">
        <v>77.88</v>
      </c>
      <c r="R34" s="311">
        <v>300</v>
      </c>
      <c r="S34" s="311">
        <v>300</v>
      </c>
    </row>
    <row r="35" spans="1:19" ht="12.75">
      <c r="A35" s="29">
        <v>634</v>
      </c>
      <c r="B35" s="34" t="s">
        <v>15</v>
      </c>
      <c r="C35" s="31" t="s">
        <v>34</v>
      </c>
      <c r="D35" s="32">
        <v>1000</v>
      </c>
      <c r="E35" s="32">
        <v>0</v>
      </c>
      <c r="F35" s="32"/>
      <c r="G35" s="32">
        <v>0</v>
      </c>
      <c r="H35" s="33"/>
      <c r="I35" s="266">
        <v>0</v>
      </c>
      <c r="J35" s="282"/>
      <c r="K35" s="478">
        <v>500</v>
      </c>
      <c r="L35" s="544">
        <v>514</v>
      </c>
      <c r="M35" s="658">
        <v>500</v>
      </c>
      <c r="N35" s="706"/>
      <c r="O35" s="544"/>
      <c r="P35" s="658">
        <v>500</v>
      </c>
      <c r="Q35" s="1089">
        <v>70</v>
      </c>
      <c r="R35" s="311">
        <v>500</v>
      </c>
      <c r="S35" s="311">
        <v>500</v>
      </c>
    </row>
    <row r="36" spans="1:19" ht="12.75">
      <c r="A36" s="141">
        <v>634</v>
      </c>
      <c r="B36" s="142" t="s">
        <v>35</v>
      </c>
      <c r="C36" s="155" t="s">
        <v>36</v>
      </c>
      <c r="D36" s="137">
        <v>100</v>
      </c>
      <c r="E36" s="137">
        <v>152</v>
      </c>
      <c r="F36" s="137"/>
      <c r="G36" s="137">
        <v>152</v>
      </c>
      <c r="H36" s="88"/>
      <c r="I36" s="306">
        <v>158</v>
      </c>
      <c r="J36" s="280"/>
      <c r="K36" s="402">
        <v>170</v>
      </c>
      <c r="L36" s="471">
        <v>159</v>
      </c>
      <c r="M36" s="998">
        <v>170</v>
      </c>
      <c r="N36" s="740">
        <v>101.5</v>
      </c>
      <c r="O36" s="471"/>
      <c r="P36" s="998">
        <v>170</v>
      </c>
      <c r="Q36" s="1089">
        <v>158.5</v>
      </c>
      <c r="R36" s="311">
        <v>200</v>
      </c>
      <c r="S36" s="311">
        <v>220</v>
      </c>
    </row>
    <row r="37" spans="1:19" s="7" customFormat="1" ht="12.75">
      <c r="A37" s="341">
        <v>635</v>
      </c>
      <c r="B37" s="342"/>
      <c r="C37" s="343" t="s">
        <v>37</v>
      </c>
      <c r="D37" s="344">
        <f>D38+D39+D40</f>
        <v>3600</v>
      </c>
      <c r="E37" s="344">
        <v>62</v>
      </c>
      <c r="F37" s="344"/>
      <c r="G37" s="344">
        <v>1453</v>
      </c>
      <c r="H37" s="345"/>
      <c r="I37" s="346">
        <f>I38+I39+I40</f>
        <v>1453</v>
      </c>
      <c r="J37" s="354"/>
      <c r="K37" s="524">
        <f>SUM(K38,K39,K40)</f>
        <v>1900</v>
      </c>
      <c r="L37" s="524">
        <f>SUM(L38,L39,L40)</f>
        <v>2101</v>
      </c>
      <c r="M37" s="524">
        <f>SUM(M38,M39,M40)</f>
        <v>1900</v>
      </c>
      <c r="N37" s="524">
        <v>200.63</v>
      </c>
      <c r="O37" s="524"/>
      <c r="P37" s="524">
        <f>SUM(P38,P39,P40)</f>
        <v>1900</v>
      </c>
      <c r="Q37" s="1124">
        <f>Q38+Q39+Q40</f>
        <v>372.46000000000004</v>
      </c>
      <c r="R37" s="524">
        <f>SUM(R38,R39,R40)</f>
        <v>1900</v>
      </c>
      <c r="S37" s="524">
        <f>SUM(S38,S39,S40)</f>
        <v>1900</v>
      </c>
    </row>
    <row r="38" spans="1:19" ht="12.75">
      <c r="A38" s="36">
        <v>635</v>
      </c>
      <c r="B38" s="37" t="s">
        <v>13</v>
      </c>
      <c r="C38" s="38" t="s">
        <v>38</v>
      </c>
      <c r="D38" s="39">
        <v>100</v>
      </c>
      <c r="E38" s="39">
        <v>0</v>
      </c>
      <c r="F38" s="39"/>
      <c r="G38" s="39">
        <v>0</v>
      </c>
      <c r="H38" s="40"/>
      <c r="I38" s="304">
        <v>0</v>
      </c>
      <c r="J38" s="285"/>
      <c r="K38" s="295">
        <v>100</v>
      </c>
      <c r="L38" s="324">
        <v>0</v>
      </c>
      <c r="M38" s="1002">
        <v>100</v>
      </c>
      <c r="N38" s="294">
        <v>42</v>
      </c>
      <c r="O38" s="161"/>
      <c r="P38" s="1002">
        <v>100</v>
      </c>
      <c r="Q38" s="1089">
        <v>42</v>
      </c>
      <c r="R38" s="311">
        <v>100</v>
      </c>
      <c r="S38" s="311">
        <v>100</v>
      </c>
    </row>
    <row r="39" spans="1:19" ht="12.75">
      <c r="A39" s="29">
        <v>635</v>
      </c>
      <c r="B39" s="34" t="s">
        <v>15</v>
      </c>
      <c r="C39" s="31" t="s">
        <v>39</v>
      </c>
      <c r="D39" s="32">
        <v>500</v>
      </c>
      <c r="E39" s="32">
        <v>0</v>
      </c>
      <c r="F39" s="32"/>
      <c r="G39" s="32">
        <v>755</v>
      </c>
      <c r="H39" s="33"/>
      <c r="I39" s="266">
        <v>755</v>
      </c>
      <c r="J39" s="282"/>
      <c r="K39" s="478">
        <v>800</v>
      </c>
      <c r="L39" s="544">
        <v>771</v>
      </c>
      <c r="M39" s="658">
        <v>800</v>
      </c>
      <c r="N39" s="544"/>
      <c r="O39" s="544"/>
      <c r="P39" s="658">
        <v>800</v>
      </c>
      <c r="Q39" s="1089">
        <v>19.55</v>
      </c>
      <c r="R39" s="311">
        <v>800</v>
      </c>
      <c r="S39" s="311">
        <v>800</v>
      </c>
    </row>
    <row r="40" spans="1:19" ht="12.75">
      <c r="A40" s="141">
        <v>635</v>
      </c>
      <c r="B40" s="142" t="s">
        <v>17</v>
      </c>
      <c r="C40" s="155" t="s">
        <v>40</v>
      </c>
      <c r="D40" s="137">
        <v>3000</v>
      </c>
      <c r="E40" s="137">
        <v>62</v>
      </c>
      <c r="F40" s="137"/>
      <c r="G40" s="137">
        <v>698</v>
      </c>
      <c r="H40" s="88"/>
      <c r="I40" s="306">
        <v>698</v>
      </c>
      <c r="J40" s="280"/>
      <c r="K40" s="403">
        <v>1000</v>
      </c>
      <c r="L40" s="471">
        <v>1330</v>
      </c>
      <c r="M40" s="998">
        <v>1000</v>
      </c>
      <c r="N40" s="740">
        <v>158.63</v>
      </c>
      <c r="O40" s="471"/>
      <c r="P40" s="998">
        <v>1000</v>
      </c>
      <c r="Q40" s="1089">
        <v>310.91</v>
      </c>
      <c r="R40" s="311">
        <v>1000</v>
      </c>
      <c r="S40" s="311">
        <v>1000</v>
      </c>
    </row>
    <row r="41" spans="1:19" s="7" customFormat="1" ht="12.75">
      <c r="A41" s="341">
        <v>636</v>
      </c>
      <c r="B41" s="342"/>
      <c r="C41" s="343" t="s">
        <v>41</v>
      </c>
      <c r="D41" s="344">
        <f>D42+D43+D44</f>
        <v>1200</v>
      </c>
      <c r="E41" s="344">
        <v>299</v>
      </c>
      <c r="F41" s="344"/>
      <c r="G41" s="344">
        <v>608</v>
      </c>
      <c r="H41" s="345"/>
      <c r="I41" s="346">
        <f>I42+I43+I44</f>
        <v>608</v>
      </c>
      <c r="J41" s="354"/>
      <c r="K41" s="524">
        <f>SUM(K42,K43,K44)</f>
        <v>1000</v>
      </c>
      <c r="L41" s="524">
        <f>SUM(L42,L43,L44)</f>
        <v>1006</v>
      </c>
      <c r="M41" s="524">
        <f>SUM(M42,M43,M44)</f>
        <v>1000</v>
      </c>
      <c r="N41" s="524">
        <v>510</v>
      </c>
      <c r="O41" s="1050"/>
      <c r="P41" s="524">
        <f>SUM(P42,P43,P44)</f>
        <v>1200</v>
      </c>
      <c r="Q41" s="1124">
        <v>807.96</v>
      </c>
      <c r="R41" s="524">
        <f>SUM(R42,R43,R44)</f>
        <v>1000</v>
      </c>
      <c r="S41" s="524">
        <f>SUM(S42,S43,S44)</f>
        <v>1000</v>
      </c>
    </row>
    <row r="42" spans="1:19" ht="12.75">
      <c r="A42" s="36">
        <v>636</v>
      </c>
      <c r="B42" s="37" t="s">
        <v>11</v>
      </c>
      <c r="C42" s="38" t="s">
        <v>40</v>
      </c>
      <c r="D42" s="39">
        <v>1200</v>
      </c>
      <c r="E42" s="39">
        <v>299</v>
      </c>
      <c r="F42" s="39"/>
      <c r="G42" s="39">
        <v>608</v>
      </c>
      <c r="H42" s="40"/>
      <c r="I42" s="304">
        <v>608</v>
      </c>
      <c r="J42" s="285"/>
      <c r="K42" s="404">
        <v>1000</v>
      </c>
      <c r="L42" s="324">
        <v>1006</v>
      </c>
      <c r="M42" s="1002">
        <v>1000</v>
      </c>
      <c r="N42" s="544">
        <v>510</v>
      </c>
      <c r="O42" s="1051">
        <v>200</v>
      </c>
      <c r="P42" s="1002">
        <v>1200</v>
      </c>
      <c r="Q42" s="1089">
        <v>807.96</v>
      </c>
      <c r="R42" s="311">
        <v>1000</v>
      </c>
      <c r="S42" s="311">
        <v>1000</v>
      </c>
    </row>
    <row r="43" spans="1:19" ht="12.75">
      <c r="A43" s="41">
        <v>636</v>
      </c>
      <c r="B43" s="42" t="s">
        <v>13</v>
      </c>
      <c r="C43" s="43" t="s">
        <v>39</v>
      </c>
      <c r="D43" s="137">
        <v>0</v>
      </c>
      <c r="E43" s="137">
        <v>0</v>
      </c>
      <c r="F43" s="137"/>
      <c r="G43" s="137">
        <v>0</v>
      </c>
      <c r="H43" s="88"/>
      <c r="I43" s="306">
        <v>0</v>
      </c>
      <c r="J43" s="282"/>
      <c r="K43" s="478">
        <v>0</v>
      </c>
      <c r="L43" s="544">
        <v>0</v>
      </c>
      <c r="M43" s="658">
        <v>0</v>
      </c>
      <c r="N43" s="294"/>
      <c r="O43" s="161"/>
      <c r="P43" s="658">
        <v>0</v>
      </c>
      <c r="Q43" s="1089">
        <v>0</v>
      </c>
      <c r="R43" s="311">
        <v>0</v>
      </c>
      <c r="S43" s="311">
        <v>0</v>
      </c>
    </row>
    <row r="44" spans="1:19" ht="12.75">
      <c r="A44" s="168">
        <v>636</v>
      </c>
      <c r="B44" s="159" t="s">
        <v>15</v>
      </c>
      <c r="C44" s="159" t="s">
        <v>42</v>
      </c>
      <c r="D44" s="362">
        <v>0</v>
      </c>
      <c r="E44" s="335">
        <v>0</v>
      </c>
      <c r="F44" s="335"/>
      <c r="G44" s="335">
        <v>0</v>
      </c>
      <c r="H44" s="363"/>
      <c r="I44" s="242">
        <v>0</v>
      </c>
      <c r="J44" s="276"/>
      <c r="K44" s="294">
        <v>0</v>
      </c>
      <c r="L44" s="161">
        <v>0</v>
      </c>
      <c r="M44" s="767">
        <v>0</v>
      </c>
      <c r="N44" s="161"/>
      <c r="O44" s="161"/>
      <c r="P44" s="767">
        <v>0</v>
      </c>
      <c r="Q44" s="1089">
        <v>0</v>
      </c>
      <c r="R44" s="314">
        <v>0</v>
      </c>
      <c r="S44" s="314">
        <v>0</v>
      </c>
    </row>
    <row r="45" spans="1:19" ht="12.75">
      <c r="A45" s="42"/>
      <c r="B45" s="42"/>
      <c r="C45" s="42"/>
      <c r="D45" s="99"/>
      <c r="E45" s="99"/>
      <c r="F45" s="99"/>
      <c r="G45" s="99"/>
      <c r="H45" s="84"/>
      <c r="I45" s="99"/>
      <c r="K45" s="42"/>
      <c r="L45" s="42"/>
      <c r="M45" s="82"/>
      <c r="N45" s="42"/>
      <c r="O45" s="42"/>
      <c r="P45" s="82"/>
      <c r="Q45" s="82"/>
      <c r="R45" s="13"/>
      <c r="S45" s="13"/>
    </row>
    <row r="46" spans="1:19" ht="12.75">
      <c r="A46" s="42"/>
      <c r="B46" s="42"/>
      <c r="C46" s="42"/>
      <c r="D46" s="99"/>
      <c r="E46" s="99"/>
      <c r="F46" s="99"/>
      <c r="G46" s="99"/>
      <c r="H46" s="84"/>
      <c r="I46" s="99"/>
      <c r="K46" s="42"/>
      <c r="L46" s="42"/>
      <c r="M46" s="42"/>
      <c r="N46" s="42"/>
      <c r="O46" s="42"/>
      <c r="P46" s="42"/>
      <c r="Q46" s="42"/>
      <c r="R46" s="13"/>
      <c r="S46" s="13"/>
    </row>
    <row r="47" spans="1:19" ht="12.75" hidden="1">
      <c r="A47" s="42"/>
      <c r="B47" s="42"/>
      <c r="C47" s="42"/>
      <c r="D47" s="99"/>
      <c r="E47" s="99"/>
      <c r="F47" s="99"/>
      <c r="G47" s="99"/>
      <c r="H47" s="84"/>
      <c r="I47" s="99"/>
      <c r="K47" s="42"/>
      <c r="L47" s="42"/>
      <c r="M47" s="42"/>
      <c r="N47" s="42"/>
      <c r="O47" s="42"/>
      <c r="P47" s="42"/>
      <c r="Q47" s="42"/>
      <c r="R47" s="13"/>
      <c r="S47" s="13"/>
    </row>
    <row r="48" spans="1:19" ht="12.75" hidden="1">
      <c r="A48" s="42"/>
      <c r="B48" s="42"/>
      <c r="C48" s="42"/>
      <c r="D48" s="99"/>
      <c r="E48" s="99"/>
      <c r="F48" s="99"/>
      <c r="G48" s="99"/>
      <c r="H48" s="84"/>
      <c r="I48" s="99"/>
      <c r="K48" s="42"/>
      <c r="L48" s="42"/>
      <c r="M48" s="42"/>
      <c r="N48" s="42"/>
      <c r="O48" s="42"/>
      <c r="P48" s="42"/>
      <c r="Q48" s="42"/>
      <c r="R48" s="13"/>
      <c r="S48" s="13"/>
    </row>
    <row r="49" spans="1:9" ht="12.75" hidden="1">
      <c r="A49" s="42"/>
      <c r="B49" s="42"/>
      <c r="C49" s="42"/>
      <c r="D49" s="99"/>
      <c r="E49" s="99"/>
      <c r="F49" s="99"/>
      <c r="G49" s="99"/>
      <c r="H49" s="84"/>
      <c r="I49" s="99"/>
    </row>
    <row r="50" spans="1:9" ht="12.75" hidden="1">
      <c r="A50" s="42"/>
      <c r="B50" s="42"/>
      <c r="C50" s="42"/>
      <c r="D50" s="99"/>
      <c r="E50" s="99"/>
      <c r="F50" s="99"/>
      <c r="G50" s="99"/>
      <c r="H50" s="84"/>
      <c r="I50" s="99"/>
    </row>
    <row r="51" spans="1:19" s="782" customFormat="1" ht="24">
      <c r="A51" s="785" t="s">
        <v>1</v>
      </c>
      <c r="B51" s="786"/>
      <c r="C51" s="787"/>
      <c r="D51" s="788" t="s">
        <v>273</v>
      </c>
      <c r="E51" s="789" t="s">
        <v>274</v>
      </c>
      <c r="F51" s="790" t="s">
        <v>2</v>
      </c>
      <c r="G51" s="789" t="s">
        <v>275</v>
      </c>
      <c r="H51" s="791" t="s">
        <v>2</v>
      </c>
      <c r="I51" s="792" t="s">
        <v>276</v>
      </c>
      <c r="J51" s="777" t="s">
        <v>2</v>
      </c>
      <c r="K51" s="778" t="s">
        <v>277</v>
      </c>
      <c r="L51" s="779" t="s">
        <v>322</v>
      </c>
      <c r="M51" s="780">
        <v>2012</v>
      </c>
      <c r="N51" s="808" t="s">
        <v>343</v>
      </c>
      <c r="O51" s="781" t="s">
        <v>277</v>
      </c>
      <c r="P51" s="781" t="s">
        <v>337</v>
      </c>
      <c r="Q51" s="1070" t="s">
        <v>366</v>
      </c>
      <c r="R51" s="780">
        <v>2013</v>
      </c>
      <c r="S51" s="780">
        <v>2014</v>
      </c>
    </row>
    <row r="52" spans="1:19" s="7" customFormat="1" ht="12.75">
      <c r="A52" s="341">
        <v>637</v>
      </c>
      <c r="B52" s="342"/>
      <c r="C52" s="343" t="s">
        <v>43</v>
      </c>
      <c r="D52" s="344">
        <f>D53+D54+D55+D56+D58+D59+D60+D61+D63+D64+D66+D67+D68</f>
        <v>40600</v>
      </c>
      <c r="E52" s="344">
        <v>18243</v>
      </c>
      <c r="F52" s="344"/>
      <c r="G52" s="344">
        <v>32237</v>
      </c>
      <c r="H52" s="345"/>
      <c r="I52" s="346">
        <f>I53+I54+I55+I56+I58+I59+I60+I61+I63+I64+I66+I67+I68+I57</f>
        <v>39407</v>
      </c>
      <c r="J52" s="354"/>
      <c r="K52" s="524">
        <f>SUM(K53,K54,K55,K56,K57,K58,K59,K60,K61,K63,K64,K66,K67,K68)</f>
        <v>46103</v>
      </c>
      <c r="L52" s="524">
        <f>SUM(L53+L54+L55+L56+L58+L59+L60+L61+L63+L64+L66++L67+L68)</f>
        <v>50003</v>
      </c>
      <c r="M52" s="524">
        <f>SUM(M53,M54,M55,M56,M57,M58,M59,M60,M61,M63,M64,M66,M67,M68)</f>
        <v>32350</v>
      </c>
      <c r="N52" s="809">
        <f>N53+N54+N55+N56+N57+N58+N59+N60+N61+N63+N64+N65+N66+N67+N68</f>
        <v>13973.89</v>
      </c>
      <c r="O52" s="806"/>
      <c r="P52" s="524">
        <f>SUM(P53,P54,P55,P56,P57,P58,P59,P60,P61,P63,P64,P66,P67,P68)</f>
        <v>36350</v>
      </c>
      <c r="Q52" s="1124">
        <f>Q53+Q54+Q55+Q56+Q58+Q59+Q60+Q61+Q62+Q63+Q64+Q65+Q66+Q67+Q68</f>
        <v>25546.51</v>
      </c>
      <c r="R52" s="524">
        <f>SUM(R53,R54,R55,R56,R57,R58,R59,R60,R61,R63,R64,R66,R67,R68)</f>
        <v>32350</v>
      </c>
      <c r="S52" s="524">
        <f>SUM(S53,S54,S55,S56,S57,S58,S59,S60,S61,S63,S64,S66,S67,S68)</f>
        <v>33050</v>
      </c>
    </row>
    <row r="53" spans="1:19" ht="12.75">
      <c r="A53" s="36">
        <v>637</v>
      </c>
      <c r="B53" s="37" t="s">
        <v>11</v>
      </c>
      <c r="C53" s="38" t="s">
        <v>44</v>
      </c>
      <c r="D53" s="39">
        <v>300</v>
      </c>
      <c r="E53" s="39">
        <v>122</v>
      </c>
      <c r="F53" s="39"/>
      <c r="G53" s="39">
        <v>122</v>
      </c>
      <c r="H53" s="40"/>
      <c r="I53" s="304">
        <v>122</v>
      </c>
      <c r="J53" s="285"/>
      <c r="K53" s="295">
        <v>300</v>
      </c>
      <c r="L53" s="324">
        <v>177</v>
      </c>
      <c r="M53" s="324">
        <v>300</v>
      </c>
      <c r="N53" s="810">
        <v>10</v>
      </c>
      <c r="O53" s="324"/>
      <c r="P53" s="1002">
        <v>300</v>
      </c>
      <c r="Q53" s="1129">
        <v>10</v>
      </c>
      <c r="R53" s="957">
        <v>300</v>
      </c>
      <c r="S53" s="957">
        <v>300</v>
      </c>
    </row>
    <row r="54" spans="1:19" ht="12.75">
      <c r="A54" s="29">
        <v>637</v>
      </c>
      <c r="B54" s="34" t="s">
        <v>45</v>
      </c>
      <c r="C54" s="31" t="s">
        <v>46</v>
      </c>
      <c r="D54" s="32">
        <v>10000</v>
      </c>
      <c r="E54" s="32">
        <v>5000</v>
      </c>
      <c r="F54" s="32"/>
      <c r="G54" s="32">
        <v>11031</v>
      </c>
      <c r="H54" s="33"/>
      <c r="I54" s="266">
        <v>11954</v>
      </c>
      <c r="J54" s="282"/>
      <c r="K54" s="489">
        <v>12000</v>
      </c>
      <c r="L54" s="544">
        <v>11954</v>
      </c>
      <c r="M54" s="544">
        <v>500</v>
      </c>
      <c r="N54" s="811"/>
      <c r="O54" s="544"/>
      <c r="P54" s="658">
        <v>500</v>
      </c>
      <c r="Q54" s="1123">
        <v>436.1</v>
      </c>
      <c r="R54" s="957">
        <v>500</v>
      </c>
      <c r="S54" s="957">
        <v>500</v>
      </c>
    </row>
    <row r="55" spans="1:19" ht="12.75">
      <c r="A55" s="29">
        <v>637</v>
      </c>
      <c r="B55" s="34" t="s">
        <v>32</v>
      </c>
      <c r="C55" s="31" t="s">
        <v>47</v>
      </c>
      <c r="D55" s="32">
        <v>500</v>
      </c>
      <c r="E55" s="32">
        <v>80</v>
      </c>
      <c r="F55" s="32"/>
      <c r="G55" s="32">
        <v>80</v>
      </c>
      <c r="H55" s="33"/>
      <c r="I55" s="266">
        <v>80</v>
      </c>
      <c r="J55" s="280"/>
      <c r="K55" s="402">
        <v>300</v>
      </c>
      <c r="L55" s="471">
        <v>80</v>
      </c>
      <c r="M55" s="471">
        <v>300</v>
      </c>
      <c r="N55" s="811">
        <v>399.9</v>
      </c>
      <c r="O55" s="471"/>
      <c r="P55" s="998">
        <v>300</v>
      </c>
      <c r="Q55" s="1105">
        <v>413.1</v>
      </c>
      <c r="R55" s="957">
        <v>300</v>
      </c>
      <c r="S55" s="957">
        <v>500</v>
      </c>
    </row>
    <row r="56" spans="1:19" ht="12.75">
      <c r="A56" s="29">
        <v>637</v>
      </c>
      <c r="B56" s="34" t="s">
        <v>15</v>
      </c>
      <c r="C56" s="31" t="s">
        <v>48</v>
      </c>
      <c r="D56" s="32">
        <v>6500</v>
      </c>
      <c r="E56" s="32">
        <v>6696</v>
      </c>
      <c r="F56" s="32"/>
      <c r="G56" s="32">
        <v>6490</v>
      </c>
      <c r="H56" s="33"/>
      <c r="I56" s="266">
        <v>7424</v>
      </c>
      <c r="J56" s="276"/>
      <c r="K56" s="174">
        <v>8000</v>
      </c>
      <c r="L56" s="161">
        <v>10921</v>
      </c>
      <c r="M56" s="161">
        <v>8000</v>
      </c>
      <c r="N56" s="811">
        <v>2984.76</v>
      </c>
      <c r="O56" s="1052">
        <v>2000</v>
      </c>
      <c r="P56" s="767">
        <v>10000</v>
      </c>
      <c r="Q56" s="1106">
        <v>6761.92</v>
      </c>
      <c r="R56" s="957">
        <v>8000</v>
      </c>
      <c r="S56" s="957">
        <v>8000</v>
      </c>
    </row>
    <row r="57" spans="1:19" ht="12.75">
      <c r="A57" s="29">
        <v>637</v>
      </c>
      <c r="B57" s="34" t="s">
        <v>15</v>
      </c>
      <c r="C57" s="31" t="s">
        <v>263</v>
      </c>
      <c r="D57" s="32"/>
      <c r="E57" s="32">
        <v>0</v>
      </c>
      <c r="F57" s="32"/>
      <c r="G57" s="32">
        <v>1902</v>
      </c>
      <c r="H57" s="33"/>
      <c r="I57" s="266">
        <v>1902</v>
      </c>
      <c r="J57" s="285"/>
      <c r="K57" s="404">
        <v>1902</v>
      </c>
      <c r="L57" s="583">
        <v>1902</v>
      </c>
      <c r="M57" s="324">
        <v>0</v>
      </c>
      <c r="N57" s="765"/>
      <c r="O57" s="324"/>
      <c r="P57" s="1002">
        <v>0</v>
      </c>
      <c r="Q57" s="1135">
        <v>1914.84</v>
      </c>
      <c r="R57" s="957">
        <v>0</v>
      </c>
      <c r="S57" s="957">
        <v>0</v>
      </c>
    </row>
    <row r="58" spans="1:19" ht="12.75">
      <c r="A58" s="29">
        <v>637</v>
      </c>
      <c r="B58" s="34" t="s">
        <v>35</v>
      </c>
      <c r="C58" s="31" t="s">
        <v>49</v>
      </c>
      <c r="D58" s="32">
        <v>0</v>
      </c>
      <c r="E58" s="32">
        <v>0</v>
      </c>
      <c r="F58" s="32"/>
      <c r="G58" s="32">
        <v>0</v>
      </c>
      <c r="H58" s="33"/>
      <c r="I58" s="266">
        <v>0</v>
      </c>
      <c r="J58" s="282"/>
      <c r="K58" s="478">
        <v>0</v>
      </c>
      <c r="L58" s="544">
        <v>0</v>
      </c>
      <c r="M58" s="544">
        <v>0</v>
      </c>
      <c r="N58" s="811"/>
      <c r="O58" s="544"/>
      <c r="P58" s="658">
        <v>0</v>
      </c>
      <c r="Q58" s="1123"/>
      <c r="R58" s="957">
        <v>0</v>
      </c>
      <c r="S58" s="957">
        <v>0</v>
      </c>
    </row>
    <row r="59" spans="1:19" ht="12.75">
      <c r="A59" s="29">
        <v>637</v>
      </c>
      <c r="B59" s="34" t="s">
        <v>23</v>
      </c>
      <c r="C59" s="31" t="s">
        <v>50</v>
      </c>
      <c r="D59" s="32">
        <v>0</v>
      </c>
      <c r="E59" s="32">
        <v>0</v>
      </c>
      <c r="F59" s="32"/>
      <c r="G59" s="32">
        <v>0</v>
      </c>
      <c r="H59" s="33"/>
      <c r="I59" s="266">
        <v>0</v>
      </c>
      <c r="J59" s="280"/>
      <c r="K59" s="402">
        <v>0</v>
      </c>
      <c r="L59" s="471">
        <v>0</v>
      </c>
      <c r="M59" s="471">
        <v>0</v>
      </c>
      <c r="N59" s="811"/>
      <c r="O59" s="471"/>
      <c r="P59" s="998">
        <v>0</v>
      </c>
      <c r="Q59" s="1105"/>
      <c r="R59" s="957">
        <v>0</v>
      </c>
      <c r="S59" s="957">
        <v>0</v>
      </c>
    </row>
    <row r="60" spans="1:19" ht="12.75">
      <c r="A60" s="29">
        <v>637</v>
      </c>
      <c r="B60" s="34" t="s">
        <v>51</v>
      </c>
      <c r="C60" s="31" t="s">
        <v>52</v>
      </c>
      <c r="D60" s="32">
        <v>2000</v>
      </c>
      <c r="E60" s="32">
        <v>1802</v>
      </c>
      <c r="F60" s="32"/>
      <c r="G60" s="32">
        <v>2620</v>
      </c>
      <c r="H60" s="33"/>
      <c r="I60" s="266">
        <v>3086</v>
      </c>
      <c r="J60" s="276"/>
      <c r="K60" s="174">
        <v>3000</v>
      </c>
      <c r="L60" s="161">
        <v>3445</v>
      </c>
      <c r="M60" s="161">
        <v>2000</v>
      </c>
      <c r="N60" s="811">
        <v>3156.41</v>
      </c>
      <c r="O60" s="1052">
        <v>2000</v>
      </c>
      <c r="P60" s="767">
        <v>4000</v>
      </c>
      <c r="Q60" s="1106">
        <v>3129.48</v>
      </c>
      <c r="R60" s="957">
        <v>2000</v>
      </c>
      <c r="S60" s="957">
        <v>2500</v>
      </c>
    </row>
    <row r="61" spans="1:19" ht="12.75">
      <c r="A61" s="29">
        <v>637</v>
      </c>
      <c r="B61" s="34" t="s">
        <v>53</v>
      </c>
      <c r="C61" s="31" t="s">
        <v>54</v>
      </c>
      <c r="D61" s="32">
        <v>16000</v>
      </c>
      <c r="E61" s="32">
        <v>4145</v>
      </c>
      <c r="F61" s="32"/>
      <c r="G61" s="32">
        <v>8448</v>
      </c>
      <c r="H61" s="33"/>
      <c r="I61" s="266">
        <v>12669</v>
      </c>
      <c r="J61" s="285"/>
      <c r="K61" s="404">
        <v>15000</v>
      </c>
      <c r="L61" s="324">
        <v>17478</v>
      </c>
      <c r="M61" s="324">
        <v>14000</v>
      </c>
      <c r="N61" s="811">
        <v>4117.74</v>
      </c>
      <c r="O61" s="324"/>
      <c r="P61" s="1002">
        <v>14000</v>
      </c>
      <c r="Q61" s="1129">
        <v>7581.44</v>
      </c>
      <c r="R61" s="957">
        <v>14000</v>
      </c>
      <c r="S61" s="957">
        <v>14000</v>
      </c>
    </row>
    <row r="62" spans="1:19" s="209" customFormat="1" ht="12.75">
      <c r="A62" s="183">
        <v>637</v>
      </c>
      <c r="B62" s="184" t="s">
        <v>53</v>
      </c>
      <c r="C62" s="185" t="s">
        <v>371</v>
      </c>
      <c r="D62" s="182"/>
      <c r="E62" s="182"/>
      <c r="F62" s="182"/>
      <c r="G62" s="182"/>
      <c r="H62" s="208"/>
      <c r="I62" s="303"/>
      <c r="J62" s="308"/>
      <c r="K62" s="709"/>
      <c r="L62" s="664"/>
      <c r="M62" s="664"/>
      <c r="N62" s="1025">
        <v>457.6</v>
      </c>
      <c r="O62" s="664"/>
      <c r="P62" s="1001"/>
      <c r="Q62" s="1130">
        <v>457.6</v>
      </c>
      <c r="R62" s="1034"/>
      <c r="S62" s="1034"/>
    </row>
    <row r="63" spans="1:19" ht="12.75">
      <c r="A63" s="29">
        <v>637</v>
      </c>
      <c r="B63" s="34" t="s">
        <v>55</v>
      </c>
      <c r="C63" s="31" t="s">
        <v>56</v>
      </c>
      <c r="D63" s="32">
        <v>1500</v>
      </c>
      <c r="E63" s="32">
        <v>66</v>
      </c>
      <c r="F63" s="32"/>
      <c r="G63" s="32">
        <v>1035</v>
      </c>
      <c r="H63" s="33"/>
      <c r="I63" s="266">
        <v>1035</v>
      </c>
      <c r="J63" s="282"/>
      <c r="K63" s="174">
        <v>1500</v>
      </c>
      <c r="L63" s="161">
        <v>1101</v>
      </c>
      <c r="M63" s="161">
        <v>1000</v>
      </c>
      <c r="N63" s="1027">
        <v>535.47</v>
      </c>
      <c r="O63" s="161"/>
      <c r="P63" s="767">
        <v>1000</v>
      </c>
      <c r="Q63" s="1106">
        <v>877.75</v>
      </c>
      <c r="R63" s="957">
        <v>1000</v>
      </c>
      <c r="S63" s="957">
        <v>1000</v>
      </c>
    </row>
    <row r="64" spans="1:19" ht="12.75">
      <c r="A64" s="29">
        <v>637</v>
      </c>
      <c r="B64" s="34" t="s">
        <v>27</v>
      </c>
      <c r="C64" s="31" t="s">
        <v>57</v>
      </c>
      <c r="D64" s="32">
        <v>500</v>
      </c>
      <c r="E64" s="44">
        <v>176</v>
      </c>
      <c r="F64" s="32"/>
      <c r="G64" s="44">
        <v>353</v>
      </c>
      <c r="H64" s="33"/>
      <c r="I64" s="305">
        <v>613</v>
      </c>
      <c r="J64" s="280"/>
      <c r="K64" s="489">
        <v>500</v>
      </c>
      <c r="L64" s="544">
        <v>953</v>
      </c>
      <c r="M64" s="544">
        <v>1000</v>
      </c>
      <c r="N64" s="1026">
        <v>255.99</v>
      </c>
      <c r="O64" s="544"/>
      <c r="P64" s="658">
        <v>1000</v>
      </c>
      <c r="Q64" s="1123">
        <v>510.48</v>
      </c>
      <c r="R64" s="957">
        <v>1000</v>
      </c>
      <c r="S64" s="957">
        <v>1000</v>
      </c>
    </row>
    <row r="65" spans="1:19" ht="12.75">
      <c r="A65" s="29">
        <v>637</v>
      </c>
      <c r="B65" s="34" t="s">
        <v>344</v>
      </c>
      <c r="C65" s="31" t="s">
        <v>345</v>
      </c>
      <c r="D65" s="32"/>
      <c r="E65" s="44"/>
      <c r="F65" s="32"/>
      <c r="G65" s="44"/>
      <c r="H65" s="33"/>
      <c r="I65" s="305"/>
      <c r="J65" s="280"/>
      <c r="K65" s="403"/>
      <c r="L65" s="471"/>
      <c r="M65" s="471"/>
      <c r="N65" s="812">
        <v>898.37</v>
      </c>
      <c r="O65" s="471"/>
      <c r="P65" s="998"/>
      <c r="Q65" s="1105">
        <v>3689.39</v>
      </c>
      <c r="R65" s="957"/>
      <c r="S65" s="957"/>
    </row>
    <row r="66" spans="1:19" ht="12.75">
      <c r="A66" s="29">
        <v>637</v>
      </c>
      <c r="B66" s="34" t="s">
        <v>228</v>
      </c>
      <c r="C66" s="31" t="s">
        <v>59</v>
      </c>
      <c r="D66" s="32">
        <v>300</v>
      </c>
      <c r="E66" s="32">
        <v>156</v>
      </c>
      <c r="F66" s="32"/>
      <c r="G66" s="32">
        <v>153</v>
      </c>
      <c r="H66" s="181"/>
      <c r="I66" s="266">
        <v>221</v>
      </c>
      <c r="J66" s="276"/>
      <c r="K66" s="294">
        <v>300</v>
      </c>
      <c r="L66" s="161">
        <v>384</v>
      </c>
      <c r="M66" s="161">
        <v>250</v>
      </c>
      <c r="N66" s="811">
        <v>74</v>
      </c>
      <c r="O66" s="161"/>
      <c r="P66" s="767">
        <v>250</v>
      </c>
      <c r="Q66" s="1106">
        <v>138</v>
      </c>
      <c r="R66" s="957">
        <v>250</v>
      </c>
      <c r="S66" s="957">
        <v>250</v>
      </c>
    </row>
    <row r="67" spans="1:19" ht="12.75">
      <c r="A67" s="29">
        <v>637</v>
      </c>
      <c r="B67" s="34" t="s">
        <v>58</v>
      </c>
      <c r="C67" s="31" t="s">
        <v>235</v>
      </c>
      <c r="D67" s="32">
        <v>3000</v>
      </c>
      <c r="E67" s="32">
        <v>0</v>
      </c>
      <c r="F67" s="32"/>
      <c r="G67" s="32">
        <v>0</v>
      </c>
      <c r="H67" s="33"/>
      <c r="I67" s="266">
        <v>0</v>
      </c>
      <c r="J67" s="285"/>
      <c r="K67" s="404">
        <v>3000</v>
      </c>
      <c r="L67" s="324">
        <v>3209</v>
      </c>
      <c r="M67" s="324">
        <v>3000</v>
      </c>
      <c r="N67" s="811"/>
      <c r="O67" s="324"/>
      <c r="P67" s="1002">
        <v>3000</v>
      </c>
      <c r="Q67" s="1129">
        <v>0</v>
      </c>
      <c r="R67" s="957">
        <v>3000</v>
      </c>
      <c r="S67" s="957">
        <v>3000</v>
      </c>
    </row>
    <row r="68" spans="1:19" s="209" customFormat="1" ht="12.75">
      <c r="A68" s="217">
        <v>637</v>
      </c>
      <c r="B68" s="218" t="s">
        <v>60</v>
      </c>
      <c r="C68" s="219" t="s">
        <v>243</v>
      </c>
      <c r="D68" s="338">
        <v>0</v>
      </c>
      <c r="E68" s="338">
        <v>0</v>
      </c>
      <c r="F68" s="338"/>
      <c r="G68" s="338">
        <v>0</v>
      </c>
      <c r="H68" s="222"/>
      <c r="I68" s="339">
        <v>301</v>
      </c>
      <c r="J68" s="308"/>
      <c r="K68" s="483">
        <v>301</v>
      </c>
      <c r="L68" s="584">
        <v>301</v>
      </c>
      <c r="M68" s="664">
        <v>2000</v>
      </c>
      <c r="N68" s="813">
        <v>1541.25</v>
      </c>
      <c r="O68" s="569"/>
      <c r="P68" s="1001">
        <v>2000</v>
      </c>
      <c r="Q68" s="1130">
        <v>1541.25</v>
      </c>
      <c r="R68" s="957">
        <v>2000</v>
      </c>
      <c r="S68" s="957">
        <v>2000</v>
      </c>
    </row>
    <row r="69" spans="1:19" s="745" customFormat="1" ht="12.75">
      <c r="A69" s="744">
        <v>640</v>
      </c>
      <c r="B69" s="342"/>
      <c r="C69" s="343" t="s">
        <v>62</v>
      </c>
      <c r="D69" s="344">
        <f>D70+D71+D72+D73</f>
        <v>4500</v>
      </c>
      <c r="E69" s="344">
        <v>1178</v>
      </c>
      <c r="F69" s="344"/>
      <c r="G69" s="344">
        <v>4407</v>
      </c>
      <c r="H69" s="345"/>
      <c r="I69" s="346">
        <f>I70+I71+I72+I73</f>
        <v>7160</v>
      </c>
      <c r="J69" s="346"/>
      <c r="K69" s="346">
        <f>K70+K71+K72+K73</f>
        <v>7800</v>
      </c>
      <c r="L69" s="346">
        <f>L70+L71+L72+L73</f>
        <v>9266</v>
      </c>
      <c r="M69" s="346">
        <f>M70+M71+M72+M73</f>
        <v>16300</v>
      </c>
      <c r="N69" s="814">
        <f>N70+N71+N72+N73</f>
        <v>2989.0099999999998</v>
      </c>
      <c r="O69" s="807"/>
      <c r="P69" s="346">
        <f>P70+P71+P72+P73</f>
        <v>14700</v>
      </c>
      <c r="Q69" s="1131">
        <f>Q70+Q71+Q72+Q73</f>
        <v>7205.15</v>
      </c>
      <c r="R69" s="346">
        <f>R70+R71+R72+R73</f>
        <v>8300</v>
      </c>
      <c r="S69" s="346">
        <f>S70+S71+S72+S73</f>
        <v>8300</v>
      </c>
    </row>
    <row r="70" spans="1:19" s="7" customFormat="1" ht="12.75">
      <c r="A70" s="47">
        <v>642</v>
      </c>
      <c r="B70" s="25" t="s">
        <v>13</v>
      </c>
      <c r="C70" s="26" t="s">
        <v>245</v>
      </c>
      <c r="D70" s="27">
        <v>2000</v>
      </c>
      <c r="E70" s="27">
        <v>0</v>
      </c>
      <c r="F70" s="27"/>
      <c r="G70" s="27">
        <v>0</v>
      </c>
      <c r="H70" s="28"/>
      <c r="I70" s="490">
        <v>0</v>
      </c>
      <c r="J70" s="317"/>
      <c r="K70" s="314">
        <v>0</v>
      </c>
      <c r="L70" s="315">
        <v>0</v>
      </c>
      <c r="M70" s="315">
        <v>0</v>
      </c>
      <c r="N70" s="815"/>
      <c r="O70" s="315"/>
      <c r="P70" s="1029">
        <v>0</v>
      </c>
      <c r="Q70" s="1132">
        <v>0</v>
      </c>
      <c r="R70" s="957">
        <v>0</v>
      </c>
      <c r="S70" s="957">
        <v>0</v>
      </c>
    </row>
    <row r="71" spans="1:19" ht="12.75">
      <c r="A71" s="141">
        <v>642</v>
      </c>
      <c r="B71" s="151" t="s">
        <v>17</v>
      </c>
      <c r="C71" s="143" t="s">
        <v>63</v>
      </c>
      <c r="D71" s="137">
        <v>1500</v>
      </c>
      <c r="E71" s="137">
        <v>320</v>
      </c>
      <c r="F71" s="137"/>
      <c r="G71" s="137">
        <v>320</v>
      </c>
      <c r="H71" s="88"/>
      <c r="I71" s="325">
        <v>320</v>
      </c>
      <c r="J71" s="285"/>
      <c r="K71" s="295">
        <v>500</v>
      </c>
      <c r="L71" s="324">
        <v>320</v>
      </c>
      <c r="M71" s="324">
        <v>1000</v>
      </c>
      <c r="N71" s="816">
        <v>1073.09</v>
      </c>
      <c r="O71" s="570">
        <v>400</v>
      </c>
      <c r="P71" s="1002">
        <v>1400</v>
      </c>
      <c r="Q71" s="1129">
        <v>1073.09</v>
      </c>
      <c r="R71" s="957">
        <v>1000</v>
      </c>
      <c r="S71" s="957">
        <v>1000</v>
      </c>
    </row>
    <row r="72" spans="1:19" ht="12.75">
      <c r="A72" s="168">
        <v>651</v>
      </c>
      <c r="B72" s="169" t="s">
        <v>13</v>
      </c>
      <c r="C72" s="169" t="s">
        <v>239</v>
      </c>
      <c r="D72" s="172">
        <v>1000</v>
      </c>
      <c r="E72" s="172">
        <v>750</v>
      </c>
      <c r="F72" s="172"/>
      <c r="G72" s="172">
        <v>3867</v>
      </c>
      <c r="H72" s="160"/>
      <c r="I72" s="491">
        <v>6594</v>
      </c>
      <c r="J72" s="282"/>
      <c r="K72" s="489">
        <v>7000</v>
      </c>
      <c r="L72" s="544">
        <v>8684</v>
      </c>
      <c r="M72" s="544">
        <v>15000</v>
      </c>
      <c r="N72" s="817">
        <v>1876.48</v>
      </c>
      <c r="O72" s="1053">
        <v>2000</v>
      </c>
      <c r="P72" s="658">
        <v>13000</v>
      </c>
      <c r="Q72" s="1123">
        <v>5828.86</v>
      </c>
      <c r="R72" s="957">
        <v>7000</v>
      </c>
      <c r="S72" s="957">
        <v>7000</v>
      </c>
    </row>
    <row r="73" spans="1:19" ht="12.75">
      <c r="A73" s="170">
        <v>653</v>
      </c>
      <c r="B73" s="169" t="s">
        <v>13</v>
      </c>
      <c r="C73" s="169" t="s">
        <v>240</v>
      </c>
      <c r="D73" s="173"/>
      <c r="E73" s="174">
        <v>108</v>
      </c>
      <c r="F73" s="173"/>
      <c r="G73" s="174">
        <v>220</v>
      </c>
      <c r="H73" s="171"/>
      <c r="I73" s="491">
        <v>246</v>
      </c>
      <c r="J73" s="276"/>
      <c r="K73" s="294">
        <v>300</v>
      </c>
      <c r="L73" s="161">
        <v>262</v>
      </c>
      <c r="M73" s="161">
        <v>300</v>
      </c>
      <c r="N73" s="817">
        <v>39.44</v>
      </c>
      <c r="O73" s="161"/>
      <c r="P73" s="767">
        <v>300</v>
      </c>
      <c r="Q73" s="1106">
        <v>303.2</v>
      </c>
      <c r="R73" s="957">
        <v>300</v>
      </c>
      <c r="S73" s="957">
        <v>300</v>
      </c>
    </row>
    <row r="74" spans="1:17" ht="12.75">
      <c r="A74" s="13"/>
      <c r="B74" s="13"/>
      <c r="C74" s="13"/>
      <c r="D74" s="35"/>
      <c r="E74" s="82"/>
      <c r="F74" s="35"/>
      <c r="G74" s="82"/>
      <c r="K74" s="42"/>
      <c r="L74" s="35">
        <f>SUM(L52:L68)</f>
        <v>101908</v>
      </c>
      <c r="N74" s="35"/>
      <c r="Q74" s="747"/>
    </row>
    <row r="75" spans="1:19" s="3" customFormat="1" ht="12.75">
      <c r="A75" s="890" t="s">
        <v>64</v>
      </c>
      <c r="B75" s="891"/>
      <c r="C75" s="892"/>
      <c r="D75" s="896">
        <f>D76+D77+D78</f>
        <v>5000</v>
      </c>
      <c r="E75" s="896">
        <v>2214</v>
      </c>
      <c r="F75" s="897">
        <v>44.28</v>
      </c>
      <c r="G75" s="896">
        <v>3036</v>
      </c>
      <c r="H75" s="898">
        <v>60.72</v>
      </c>
      <c r="I75" s="751">
        <f>I76+I77+I78</f>
        <v>4614</v>
      </c>
      <c r="J75" s="830">
        <v>92.98</v>
      </c>
      <c r="K75" s="831">
        <f>SUM(K76,K77,K78)</f>
        <v>7600</v>
      </c>
      <c r="L75" s="831">
        <f>SUM(L76,L77,L78)</f>
        <v>6983</v>
      </c>
      <c r="M75" s="831">
        <f>SUM(M76,M77,M78)</f>
        <v>7500</v>
      </c>
      <c r="N75" s="751">
        <f>N76+N77+N78</f>
        <v>2006.28</v>
      </c>
      <c r="O75" s="831">
        <v>0</v>
      </c>
      <c r="P75" s="831">
        <f>SUM(P76,P77,P78)</f>
        <v>7500</v>
      </c>
      <c r="Q75" s="1122">
        <f>Q76+Q77+Q78</f>
        <v>4068.35</v>
      </c>
      <c r="R75" s="831">
        <f>SUM(R76,R77,R78)</f>
        <v>7500</v>
      </c>
      <c r="S75" s="831">
        <f>SUM(S76,S77,S78)</f>
        <v>7500</v>
      </c>
    </row>
    <row r="76" spans="1:19" ht="12.75">
      <c r="A76" s="36">
        <v>610</v>
      </c>
      <c r="B76" s="37"/>
      <c r="C76" s="459" t="s">
        <v>4</v>
      </c>
      <c r="D76" s="438">
        <v>3500</v>
      </c>
      <c r="E76" s="438">
        <v>1529</v>
      </c>
      <c r="F76" s="438"/>
      <c r="G76" s="438">
        <v>2170</v>
      </c>
      <c r="H76" s="40"/>
      <c r="I76" s="439">
        <v>3370</v>
      </c>
      <c r="J76" s="430"/>
      <c r="K76" s="174">
        <v>5500</v>
      </c>
      <c r="L76" s="294">
        <v>4890</v>
      </c>
      <c r="M76" s="294">
        <v>5500</v>
      </c>
      <c r="N76" s="818">
        <v>1467.83</v>
      </c>
      <c r="O76" s="161"/>
      <c r="P76" s="174">
        <v>5500</v>
      </c>
      <c r="Q76" s="1106">
        <v>2961.83</v>
      </c>
      <c r="R76" s="161">
        <v>5500</v>
      </c>
      <c r="S76" s="161">
        <v>5500</v>
      </c>
    </row>
    <row r="77" spans="1:19" ht="12.75">
      <c r="A77" s="29">
        <v>620</v>
      </c>
      <c r="B77" s="34"/>
      <c r="C77" s="22" t="s">
        <v>5</v>
      </c>
      <c r="D77" s="45">
        <v>1300</v>
      </c>
      <c r="E77" s="45">
        <v>534</v>
      </c>
      <c r="F77" s="45"/>
      <c r="G77" s="45">
        <v>699</v>
      </c>
      <c r="H77" s="33"/>
      <c r="I77" s="250">
        <v>1030</v>
      </c>
      <c r="J77" s="431"/>
      <c r="K77" s="404">
        <v>1800</v>
      </c>
      <c r="L77" s="295">
        <v>1708</v>
      </c>
      <c r="M77" s="295">
        <v>1800</v>
      </c>
      <c r="N77" s="819">
        <v>496.95</v>
      </c>
      <c r="O77" s="324"/>
      <c r="P77" s="404">
        <v>1800</v>
      </c>
      <c r="Q77" s="1129">
        <v>1019.04</v>
      </c>
      <c r="R77" s="161">
        <v>1800</v>
      </c>
      <c r="S77" s="161">
        <v>1800</v>
      </c>
    </row>
    <row r="78" spans="1:19" ht="12.75">
      <c r="A78" s="29">
        <v>637</v>
      </c>
      <c r="B78" s="34"/>
      <c r="C78" s="22" t="s">
        <v>65</v>
      </c>
      <c r="D78" s="45">
        <v>200</v>
      </c>
      <c r="E78" s="45">
        <v>151</v>
      </c>
      <c r="F78" s="45"/>
      <c r="G78" s="45">
        <v>167</v>
      </c>
      <c r="H78" s="33"/>
      <c r="I78" s="250">
        <v>214</v>
      </c>
      <c r="J78" s="430"/>
      <c r="K78" s="294">
        <v>300</v>
      </c>
      <c r="L78" s="294">
        <v>385</v>
      </c>
      <c r="M78" s="294">
        <v>200</v>
      </c>
      <c r="N78" s="820">
        <v>41.5</v>
      </c>
      <c r="O78" s="161"/>
      <c r="P78" s="174">
        <v>200</v>
      </c>
      <c r="Q78" s="1106">
        <v>87.48</v>
      </c>
      <c r="R78" s="161">
        <v>200</v>
      </c>
      <c r="S78" s="161">
        <v>200</v>
      </c>
    </row>
    <row r="79" spans="1:14" ht="12.75">
      <c r="A79" s="52"/>
      <c r="B79" s="52"/>
      <c r="C79" s="53"/>
      <c r="D79" s="54"/>
      <c r="E79" s="54"/>
      <c r="F79" s="54"/>
      <c r="G79" s="54"/>
      <c r="H79" s="56"/>
      <c r="N79" s="35"/>
    </row>
    <row r="80" spans="1:19" s="3" customFormat="1" ht="12.75">
      <c r="A80" s="893" t="s">
        <v>66</v>
      </c>
      <c r="B80" s="894"/>
      <c r="C80" s="895"/>
      <c r="D80" s="832">
        <f>D81+D83+D85+D86+D89+D90</f>
        <v>12757</v>
      </c>
      <c r="E80" s="832">
        <v>3131</v>
      </c>
      <c r="F80" s="654">
        <v>24.54</v>
      </c>
      <c r="G80" s="832">
        <v>5764</v>
      </c>
      <c r="H80" s="823">
        <v>45.18</v>
      </c>
      <c r="I80" s="752">
        <f>I81+I82+I83+I84+I85+I86+I89+I90</f>
        <v>8824</v>
      </c>
      <c r="J80" s="887">
        <v>69.17</v>
      </c>
      <c r="K80" s="899">
        <f>SUM(K81,K83,K85,K86,K89,K90,K91)</f>
        <v>12807</v>
      </c>
      <c r="L80" s="899">
        <f>SUM(L81,L83,L85,L86,L89,L90,L91+L82+L84+L88)</f>
        <v>12657</v>
      </c>
      <c r="M80" s="899">
        <f>SUM(M81,M83,M85,M86,M89,M90,M91)</f>
        <v>12815</v>
      </c>
      <c r="N80" s="752">
        <f>N81+N82+N83+N84+N85+N86+N89+N90+N91</f>
        <v>3081.8999999999996</v>
      </c>
      <c r="O80" s="899">
        <v>0</v>
      </c>
      <c r="P80" s="899">
        <f>SUM(P81,P83,P85,P86,P89,P90,P91)</f>
        <v>12815</v>
      </c>
      <c r="Q80" s="1138">
        <f>Q81+Q82+Q83+Q84+Q85+Q86+Q90+Q91</f>
        <v>6006.14</v>
      </c>
      <c r="R80" s="899">
        <f>SUM(R81,R83,R85,R86,R89,R90,R91)</f>
        <v>12815</v>
      </c>
      <c r="S80" s="899">
        <f>SUM(S81,S83,S85,S86,S89,S90,S91)</f>
        <v>12815</v>
      </c>
    </row>
    <row r="81" spans="1:19" s="7" customFormat="1" ht="12.75">
      <c r="A81" s="29">
        <v>610</v>
      </c>
      <c r="B81" s="34"/>
      <c r="C81" s="112" t="s">
        <v>4</v>
      </c>
      <c r="D81" s="61">
        <v>9000</v>
      </c>
      <c r="E81" s="44">
        <v>1234</v>
      </c>
      <c r="F81" s="61"/>
      <c r="G81" s="44">
        <v>2435</v>
      </c>
      <c r="H81" s="33"/>
      <c r="I81" s="305">
        <v>3746</v>
      </c>
      <c r="J81" s="419"/>
      <c r="K81" s="403">
        <v>9000</v>
      </c>
      <c r="L81" s="294">
        <v>5724</v>
      </c>
      <c r="M81" s="294">
        <v>9000</v>
      </c>
      <c r="N81" s="305">
        <v>1125.49</v>
      </c>
      <c r="O81" s="294"/>
      <c r="P81" s="294">
        <v>9000</v>
      </c>
      <c r="Q81" s="294">
        <v>2246.21</v>
      </c>
      <c r="R81" s="294">
        <v>9000</v>
      </c>
      <c r="S81" s="294">
        <v>9000</v>
      </c>
    </row>
    <row r="82" spans="1:19" ht="12.75">
      <c r="A82" s="183">
        <v>610</v>
      </c>
      <c r="B82" s="184"/>
      <c r="C82" s="443" t="s">
        <v>372</v>
      </c>
      <c r="D82" s="61"/>
      <c r="E82" s="394">
        <v>982</v>
      </c>
      <c r="F82" s="61"/>
      <c r="G82" s="182">
        <v>1759</v>
      </c>
      <c r="H82" s="33"/>
      <c r="I82" s="303">
        <v>2536</v>
      </c>
      <c r="J82" s="445"/>
      <c r="K82" s="216">
        <v>4500</v>
      </c>
      <c r="L82" s="606">
        <v>3282</v>
      </c>
      <c r="M82" s="627">
        <v>4500</v>
      </c>
      <c r="N82" s="1133">
        <v>1078.99</v>
      </c>
      <c r="O82" s="627"/>
      <c r="P82" s="627">
        <v>4500</v>
      </c>
      <c r="Q82" s="627">
        <v>2166.59</v>
      </c>
      <c r="R82" s="627">
        <v>4500</v>
      </c>
      <c r="S82" s="627">
        <v>4500</v>
      </c>
    </row>
    <row r="83" spans="1:19" ht="12.75">
      <c r="A83" s="29">
        <v>620</v>
      </c>
      <c r="B83" s="34"/>
      <c r="C83" s="22" t="s">
        <v>5</v>
      </c>
      <c r="D83" s="61">
        <v>3200</v>
      </c>
      <c r="E83" s="32">
        <v>390</v>
      </c>
      <c r="F83" s="61"/>
      <c r="G83" s="32">
        <v>643</v>
      </c>
      <c r="H83" s="33"/>
      <c r="I83" s="266">
        <v>1024</v>
      </c>
      <c r="J83" s="432"/>
      <c r="K83" s="404">
        <v>3200</v>
      </c>
      <c r="L83" s="294">
        <v>1716</v>
      </c>
      <c r="M83" s="294">
        <v>3200</v>
      </c>
      <c r="N83" s="266">
        <v>690.23</v>
      </c>
      <c r="O83" s="294"/>
      <c r="P83" s="294">
        <v>3200</v>
      </c>
      <c r="Q83" s="294">
        <v>1289.49</v>
      </c>
      <c r="R83" s="294">
        <v>3200</v>
      </c>
      <c r="S83" s="294">
        <v>3200</v>
      </c>
    </row>
    <row r="84" spans="1:19" ht="12.75">
      <c r="A84" s="183">
        <v>620</v>
      </c>
      <c r="B84" s="184"/>
      <c r="C84" s="189" t="s">
        <v>373</v>
      </c>
      <c r="D84" s="451"/>
      <c r="E84" s="394">
        <v>407</v>
      </c>
      <c r="F84" s="451"/>
      <c r="G84" s="182">
        <v>686</v>
      </c>
      <c r="H84" s="33"/>
      <c r="I84" s="303">
        <v>1102</v>
      </c>
      <c r="J84" s="447"/>
      <c r="K84" s="709">
        <v>1500</v>
      </c>
      <c r="L84" s="606">
        <v>1380</v>
      </c>
      <c r="M84" s="627">
        <v>1500</v>
      </c>
      <c r="N84" s="1133">
        <v>15.43</v>
      </c>
      <c r="O84" s="627"/>
      <c r="P84" s="627">
        <v>1500</v>
      </c>
      <c r="Q84" s="627">
        <v>121.83</v>
      </c>
      <c r="R84" s="627">
        <v>1500</v>
      </c>
      <c r="S84" s="627">
        <v>1500</v>
      </c>
    </row>
    <row r="85" spans="1:19" ht="12.75">
      <c r="A85" s="20">
        <v>632</v>
      </c>
      <c r="B85" s="34"/>
      <c r="C85" s="22" t="s">
        <v>67</v>
      </c>
      <c r="D85" s="61">
        <v>7</v>
      </c>
      <c r="E85" s="32">
        <v>2</v>
      </c>
      <c r="F85" s="61"/>
      <c r="G85" s="32">
        <v>3</v>
      </c>
      <c r="H85" s="33"/>
      <c r="I85" s="266">
        <v>13</v>
      </c>
      <c r="J85" s="419"/>
      <c r="K85" s="402">
        <v>15</v>
      </c>
      <c r="L85" s="294">
        <v>16</v>
      </c>
      <c r="M85" s="294">
        <v>15</v>
      </c>
      <c r="N85" s="266"/>
      <c r="O85" s="294"/>
      <c r="P85" s="294">
        <v>15</v>
      </c>
      <c r="Q85" s="1137">
        <v>0.6</v>
      </c>
      <c r="R85" s="294">
        <v>15</v>
      </c>
      <c r="S85" s="294">
        <v>15</v>
      </c>
    </row>
    <row r="86" spans="1:19" ht="12.75">
      <c r="A86" s="20">
        <v>633</v>
      </c>
      <c r="B86" s="34"/>
      <c r="C86" s="22" t="s">
        <v>68</v>
      </c>
      <c r="D86" s="61">
        <v>500</v>
      </c>
      <c r="E86" s="32">
        <v>46</v>
      </c>
      <c r="F86" s="61"/>
      <c r="G86" s="32">
        <v>168</v>
      </c>
      <c r="H86" s="33"/>
      <c r="I86" s="266">
        <f>I87+I88</f>
        <v>225</v>
      </c>
      <c r="J86" s="294"/>
      <c r="K86" s="294">
        <f>SUM(K87,K88)</f>
        <v>392</v>
      </c>
      <c r="L86" s="294">
        <v>170</v>
      </c>
      <c r="M86" s="294">
        <v>400</v>
      </c>
      <c r="N86" s="266">
        <v>102.16</v>
      </c>
      <c r="O86" s="294"/>
      <c r="P86" s="294">
        <v>400</v>
      </c>
      <c r="Q86" s="294">
        <f>Q87+Q88</f>
        <v>111.82</v>
      </c>
      <c r="R86" s="294">
        <v>400</v>
      </c>
      <c r="S86" s="294">
        <v>400</v>
      </c>
    </row>
    <row r="87" spans="1:19" ht="12.75">
      <c r="A87" s="20">
        <v>633</v>
      </c>
      <c r="B87" s="34" t="s">
        <v>17</v>
      </c>
      <c r="C87" s="22" t="s">
        <v>69</v>
      </c>
      <c r="D87" s="59">
        <v>500</v>
      </c>
      <c r="E87" s="60">
        <v>46</v>
      </c>
      <c r="F87" s="59"/>
      <c r="G87" s="60">
        <v>68</v>
      </c>
      <c r="H87" s="33"/>
      <c r="I87" s="292">
        <v>112</v>
      </c>
      <c r="J87" s="432"/>
      <c r="K87" s="295">
        <v>192</v>
      </c>
      <c r="L87" s="294">
        <v>170</v>
      </c>
      <c r="M87" s="294">
        <v>200</v>
      </c>
      <c r="N87" s="292">
        <v>2.58</v>
      </c>
      <c r="O87" s="294"/>
      <c r="P87" s="294">
        <v>200</v>
      </c>
      <c r="Q87" s="492">
        <v>12.24</v>
      </c>
      <c r="R87" s="294">
        <v>200</v>
      </c>
      <c r="S87" s="294">
        <v>200</v>
      </c>
    </row>
    <row r="88" spans="1:19" ht="12.75">
      <c r="A88" s="187">
        <v>633</v>
      </c>
      <c r="B88" s="184"/>
      <c r="C88" s="189" t="s">
        <v>307</v>
      </c>
      <c r="D88" s="59"/>
      <c r="E88" s="60">
        <v>0</v>
      </c>
      <c r="F88" s="59"/>
      <c r="G88" s="191">
        <v>100</v>
      </c>
      <c r="H88" s="33"/>
      <c r="I88" s="322">
        <v>113</v>
      </c>
      <c r="J88" s="447"/>
      <c r="K88" s="478">
        <v>200</v>
      </c>
      <c r="L88" s="585">
        <v>113</v>
      </c>
      <c r="M88" s="294">
        <v>0</v>
      </c>
      <c r="N88" s="598">
        <v>99.58</v>
      </c>
      <c r="O88" s="294"/>
      <c r="P88" s="294">
        <v>0</v>
      </c>
      <c r="Q88" s="1134">
        <v>99.58</v>
      </c>
      <c r="R88" s="294">
        <v>0</v>
      </c>
      <c r="S88" s="294">
        <v>0</v>
      </c>
    </row>
    <row r="89" spans="1:19" ht="12.75">
      <c r="A89" s="20">
        <v>635</v>
      </c>
      <c r="B89" s="34"/>
      <c r="C89" s="22" t="s">
        <v>70</v>
      </c>
      <c r="D89" s="61">
        <v>0</v>
      </c>
      <c r="E89" s="32">
        <v>0</v>
      </c>
      <c r="F89" s="61"/>
      <c r="G89" s="32">
        <v>0</v>
      </c>
      <c r="H89" s="33"/>
      <c r="I89" s="266">
        <v>0</v>
      </c>
      <c r="J89" s="419"/>
      <c r="K89" s="402">
        <v>0</v>
      </c>
      <c r="L89" s="294">
        <v>0</v>
      </c>
      <c r="M89" s="294">
        <v>0</v>
      </c>
      <c r="N89" s="266"/>
      <c r="O89" s="294"/>
      <c r="P89" s="294">
        <v>0</v>
      </c>
      <c r="Q89" s="294"/>
      <c r="R89" s="294">
        <v>0</v>
      </c>
      <c r="S89" s="294">
        <v>0</v>
      </c>
    </row>
    <row r="90" spans="1:19" ht="12.75">
      <c r="A90" s="207">
        <v>637</v>
      </c>
      <c r="B90" s="142"/>
      <c r="C90" s="143" t="s">
        <v>65</v>
      </c>
      <c r="D90" s="61">
        <v>50</v>
      </c>
      <c r="E90" s="32">
        <v>70</v>
      </c>
      <c r="F90" s="61"/>
      <c r="G90" s="32">
        <v>70</v>
      </c>
      <c r="H90" s="33"/>
      <c r="I90" s="266">
        <v>178</v>
      </c>
      <c r="J90" s="422"/>
      <c r="K90" s="294">
        <v>200</v>
      </c>
      <c r="L90" s="294">
        <v>256</v>
      </c>
      <c r="M90" s="294">
        <v>200</v>
      </c>
      <c r="N90" s="266">
        <v>69.6</v>
      </c>
      <c r="O90" s="294"/>
      <c r="P90" s="294">
        <v>200</v>
      </c>
      <c r="Q90" s="294">
        <v>69.6</v>
      </c>
      <c r="R90" s="294">
        <v>200</v>
      </c>
      <c r="S90" s="294">
        <v>200</v>
      </c>
    </row>
    <row r="91" spans="1:19" ht="12.75">
      <c r="A91" s="20">
        <v>637</v>
      </c>
      <c r="B91" s="21" t="s">
        <v>11</v>
      </c>
      <c r="C91" s="22" t="s">
        <v>71</v>
      </c>
      <c r="D91" s="59">
        <v>50</v>
      </c>
      <c r="E91" s="59"/>
      <c r="F91" s="59"/>
      <c r="G91" s="59"/>
      <c r="H91" s="62"/>
      <c r="I91" s="323"/>
      <c r="J91" s="458"/>
      <c r="K91" s="295">
        <v>0</v>
      </c>
      <c r="L91" s="294">
        <v>0</v>
      </c>
      <c r="M91" s="294">
        <v>0</v>
      </c>
      <c r="N91" s="753"/>
      <c r="O91" s="294"/>
      <c r="P91" s="294">
        <v>0</v>
      </c>
      <c r="Q91" s="294">
        <v>0</v>
      </c>
      <c r="R91" s="294">
        <v>0</v>
      </c>
      <c r="S91" s="294">
        <v>0</v>
      </c>
    </row>
    <row r="92" spans="1:19" ht="12.75">
      <c r="A92" s="63" t="s">
        <v>72</v>
      </c>
      <c r="B92" s="64"/>
      <c r="C92" s="65" t="s">
        <v>73</v>
      </c>
      <c r="D92" s="827">
        <f>D8+D75+D80</f>
        <v>171936</v>
      </c>
      <c r="E92" s="827">
        <v>52481</v>
      </c>
      <c r="F92" s="389">
        <v>30.52</v>
      </c>
      <c r="G92" s="827">
        <v>100011</v>
      </c>
      <c r="H92" s="828">
        <v>58.17</v>
      </c>
      <c r="I92" s="755">
        <f>I8+I75+I80</f>
        <v>137744</v>
      </c>
      <c r="J92" s="900">
        <v>80.11</v>
      </c>
      <c r="K92" s="901">
        <f>SUM(K8,K75,K80)</f>
        <v>181472</v>
      </c>
      <c r="L92" s="901">
        <f>SUM(L8,L75,L80)</f>
        <v>187352</v>
      </c>
      <c r="M92" s="901">
        <f>SUM(M8,M75,M80)</f>
        <v>171955</v>
      </c>
      <c r="N92" s="754">
        <f>N8+N75+N80</f>
        <v>45322.46</v>
      </c>
      <c r="O92" s="1060">
        <f>SUM(O8,O75,O80)</f>
        <v>2600</v>
      </c>
      <c r="P92" s="901">
        <f>SUM(P8,P75,P80)</f>
        <v>174555</v>
      </c>
      <c r="Q92" s="900">
        <f>Q8+Q75+Q80</f>
        <v>90905.51</v>
      </c>
      <c r="R92" s="901">
        <f>SUM(R8,R75,R80)</f>
        <v>163685</v>
      </c>
      <c r="S92" s="901">
        <f>SUM(S8,S75,S80)</f>
        <v>162405</v>
      </c>
    </row>
    <row r="93" spans="1:20" s="7" customFormat="1" ht="12.75">
      <c r="A93" s="13"/>
      <c r="B93" s="13"/>
      <c r="C93" s="13"/>
      <c r="D93" s="69"/>
      <c r="E93" s="69"/>
      <c r="F93" s="69"/>
      <c r="G93" s="69"/>
      <c r="H93" s="70"/>
      <c r="K93" s="1"/>
      <c r="L93" s="1"/>
      <c r="M93" s="1"/>
      <c r="N93" s="748"/>
      <c r="O93" s="1"/>
      <c r="P93" s="1"/>
      <c r="Q93" s="1"/>
      <c r="R93" s="1"/>
      <c r="S93" s="1"/>
      <c r="T93" s="1"/>
    </row>
    <row r="94" spans="1:20" s="7" customFormat="1" ht="12.75">
      <c r="A94" s="13"/>
      <c r="B94" s="13"/>
      <c r="C94" s="13"/>
      <c r="D94" s="69"/>
      <c r="E94" s="69"/>
      <c r="F94" s="69"/>
      <c r="G94" s="69"/>
      <c r="H94" s="70"/>
      <c r="K94" s="1"/>
      <c r="L94" s="1"/>
      <c r="M94" s="1"/>
      <c r="N94" s="748"/>
      <c r="O94" s="1"/>
      <c r="P94" s="1"/>
      <c r="Q94" s="1"/>
      <c r="R94" s="1"/>
      <c r="S94" s="1"/>
      <c r="T94" s="1"/>
    </row>
    <row r="95" spans="1:20" s="7" customFormat="1" ht="12.75">
      <c r="A95" s="13"/>
      <c r="B95" s="13"/>
      <c r="C95" s="13"/>
      <c r="D95" s="69"/>
      <c r="E95" s="69"/>
      <c r="F95" s="69"/>
      <c r="G95" s="69"/>
      <c r="H95" s="70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7" customFormat="1" ht="12.75">
      <c r="A96" s="13"/>
      <c r="B96" s="13"/>
      <c r="C96" s="13"/>
      <c r="D96" s="69"/>
      <c r="E96" s="69"/>
      <c r="F96" s="69"/>
      <c r="G96" s="69"/>
      <c r="H96" s="70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7" customFormat="1" ht="12.75">
      <c r="A97" s="13"/>
      <c r="B97" s="13"/>
      <c r="C97" s="13"/>
      <c r="D97" s="69"/>
      <c r="E97" s="69"/>
      <c r="F97" s="69"/>
      <c r="G97" s="69"/>
      <c r="H97" s="70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7" customFormat="1" ht="12.75" hidden="1">
      <c r="A98" s="13"/>
      <c r="B98" s="13"/>
      <c r="C98" s="13"/>
      <c r="D98" s="69"/>
      <c r="E98" s="69"/>
      <c r="F98" s="69"/>
      <c r="G98" s="69"/>
      <c r="H98" s="70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7" customFormat="1" ht="12.75" hidden="1">
      <c r="A99" s="13"/>
      <c r="B99" s="13"/>
      <c r="C99" s="13"/>
      <c r="D99" s="69"/>
      <c r="E99" s="69"/>
      <c r="F99" s="69"/>
      <c r="G99" s="69"/>
      <c r="H99" s="70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7" customFormat="1" ht="12.75" hidden="1">
      <c r="A100" s="13"/>
      <c r="B100" s="13"/>
      <c r="C100" s="13"/>
      <c r="D100" s="69"/>
      <c r="E100" s="69"/>
      <c r="F100" s="69"/>
      <c r="G100" s="69"/>
      <c r="H100" s="70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7" customFormat="1" ht="12.75">
      <c r="A101" s="13"/>
      <c r="B101" s="13"/>
      <c r="C101" s="13"/>
      <c r="D101" s="69"/>
      <c r="E101" s="69"/>
      <c r="F101" s="69"/>
      <c r="G101" s="69"/>
      <c r="H101" s="70"/>
      <c r="K101" s="1195" t="s">
        <v>292</v>
      </c>
      <c r="L101" s="1195"/>
      <c r="M101" s="1195"/>
      <c r="N101" s="1195"/>
      <c r="O101" s="1195"/>
      <c r="P101" s="1195"/>
      <c r="Q101" s="1195"/>
      <c r="R101" s="1195"/>
      <c r="S101" s="1"/>
      <c r="T101" s="1"/>
    </row>
    <row r="102" spans="1:20" s="7" customFormat="1" ht="12.75">
      <c r="A102" s="13"/>
      <c r="B102" s="13"/>
      <c r="C102" s="13"/>
      <c r="D102" s="69"/>
      <c r="E102" s="69"/>
      <c r="F102" s="69"/>
      <c r="G102" s="69"/>
      <c r="H102" s="70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784" customFormat="1" ht="24">
      <c r="A103" s="772" t="s">
        <v>1</v>
      </c>
      <c r="B103" s="773"/>
      <c r="C103" s="774"/>
      <c r="D103" s="775" t="s">
        <v>273</v>
      </c>
      <c r="E103" s="775" t="s">
        <v>274</v>
      </c>
      <c r="F103" s="776" t="s">
        <v>2</v>
      </c>
      <c r="G103" s="775" t="s">
        <v>275</v>
      </c>
      <c r="H103" s="776" t="s">
        <v>2</v>
      </c>
      <c r="I103" s="775" t="s">
        <v>276</v>
      </c>
      <c r="J103" s="777" t="s">
        <v>2</v>
      </c>
      <c r="K103" s="778" t="s">
        <v>277</v>
      </c>
      <c r="L103" s="779" t="s">
        <v>322</v>
      </c>
      <c r="M103" s="780">
        <v>2012</v>
      </c>
      <c r="N103" s="783" t="s">
        <v>343</v>
      </c>
      <c r="O103" s="781" t="s">
        <v>277</v>
      </c>
      <c r="P103" s="781" t="s">
        <v>337</v>
      </c>
      <c r="Q103" s="1070" t="s">
        <v>366</v>
      </c>
      <c r="R103" s="780">
        <v>2013</v>
      </c>
      <c r="S103" s="780">
        <v>2014</v>
      </c>
      <c r="T103" s="782"/>
    </row>
    <row r="104" spans="1:20" s="97" customFormat="1" ht="12.75">
      <c r="A104" s="853" t="s">
        <v>74</v>
      </c>
      <c r="B104" s="902"/>
      <c r="C104" s="895"/>
      <c r="D104" s="821">
        <f>D105+D106</f>
        <v>200</v>
      </c>
      <c r="E104" s="821">
        <v>0</v>
      </c>
      <c r="F104" s="821"/>
      <c r="G104" s="822">
        <v>0</v>
      </c>
      <c r="H104" s="823"/>
      <c r="I104" s="824">
        <f>I105+I106</f>
        <v>64</v>
      </c>
      <c r="J104" s="825">
        <v>32</v>
      </c>
      <c r="K104" s="826">
        <f>SUM(K105,K106)</f>
        <v>200</v>
      </c>
      <c r="L104" s="826">
        <f>SUM(L105,L106)</f>
        <v>338</v>
      </c>
      <c r="M104" s="826">
        <f>SUM(M105,M106)</f>
        <v>300</v>
      </c>
      <c r="N104" s="752">
        <f>N105+N106</f>
        <v>46.51</v>
      </c>
      <c r="O104" s="1055">
        <f>O105</f>
        <v>140</v>
      </c>
      <c r="P104" s="826">
        <f>SUM(P105,P106)</f>
        <v>440</v>
      </c>
      <c r="Q104" s="826">
        <f>Q105+Q106</f>
        <v>221.94</v>
      </c>
      <c r="R104" s="826">
        <f>SUM(R105,R106)</f>
        <v>300</v>
      </c>
      <c r="S104" s="826">
        <f>SUM(S105,S106)</f>
        <v>300</v>
      </c>
      <c r="T104" s="857"/>
    </row>
    <row r="105" spans="1:20" s="7" customFormat="1" ht="12.75">
      <c r="A105" s="20">
        <v>632</v>
      </c>
      <c r="B105" s="34" t="s">
        <v>32</v>
      </c>
      <c r="C105" s="22" t="s">
        <v>269</v>
      </c>
      <c r="D105" s="453">
        <v>0</v>
      </c>
      <c r="E105" s="453">
        <v>0</v>
      </c>
      <c r="F105" s="453"/>
      <c r="G105" s="453">
        <v>0</v>
      </c>
      <c r="H105" s="88"/>
      <c r="I105" s="454">
        <v>64</v>
      </c>
      <c r="J105" s="294"/>
      <c r="K105" s="402">
        <v>80</v>
      </c>
      <c r="L105" s="471">
        <v>143</v>
      </c>
      <c r="M105" s="471">
        <v>100</v>
      </c>
      <c r="N105" s="441">
        <v>46.51</v>
      </c>
      <c r="O105" s="1054">
        <v>140</v>
      </c>
      <c r="P105" s="471">
        <v>240</v>
      </c>
      <c r="Q105" s="471">
        <v>124.26</v>
      </c>
      <c r="R105" s="294">
        <v>100</v>
      </c>
      <c r="S105" s="294">
        <v>100</v>
      </c>
      <c r="T105" s="1"/>
    </row>
    <row r="106" spans="1:20" ht="12.75">
      <c r="A106" s="20">
        <v>637</v>
      </c>
      <c r="B106" s="34" t="s">
        <v>58</v>
      </c>
      <c r="C106" s="22" t="s">
        <v>61</v>
      </c>
      <c r="D106" s="455">
        <v>200</v>
      </c>
      <c r="E106" s="456">
        <v>0</v>
      </c>
      <c r="F106" s="455"/>
      <c r="G106" s="456">
        <v>0</v>
      </c>
      <c r="H106" s="33"/>
      <c r="I106" s="457">
        <v>0</v>
      </c>
      <c r="J106" s="294"/>
      <c r="K106" s="294">
        <v>120</v>
      </c>
      <c r="L106" s="161">
        <v>195</v>
      </c>
      <c r="M106" s="161">
        <v>200</v>
      </c>
      <c r="N106" s="420"/>
      <c r="O106" s="294"/>
      <c r="P106" s="161">
        <v>200</v>
      </c>
      <c r="Q106" s="161">
        <v>97.68</v>
      </c>
      <c r="R106" s="294">
        <v>200</v>
      </c>
      <c r="S106" s="294">
        <v>200</v>
      </c>
      <c r="T106" s="42"/>
    </row>
    <row r="107" spans="1:19" ht="12.75">
      <c r="A107" s="63" t="s">
        <v>75</v>
      </c>
      <c r="B107" s="64"/>
      <c r="C107" s="65" t="s">
        <v>76</v>
      </c>
      <c r="D107" s="827">
        <f>D104</f>
        <v>200</v>
      </c>
      <c r="E107" s="827">
        <v>0</v>
      </c>
      <c r="F107" s="827"/>
      <c r="G107" s="827">
        <v>0</v>
      </c>
      <c r="H107" s="828"/>
      <c r="I107" s="755">
        <f>I104</f>
        <v>64</v>
      </c>
      <c r="J107" s="829">
        <v>32</v>
      </c>
      <c r="K107" s="678">
        <f>SUM(K105,K106)</f>
        <v>200</v>
      </c>
      <c r="L107" s="678">
        <f>SUM(L105,L106)</f>
        <v>338</v>
      </c>
      <c r="M107" s="678">
        <f>SUM(M105,M106)</f>
        <v>300</v>
      </c>
      <c r="N107" s="755">
        <f>N104</f>
        <v>46.51</v>
      </c>
      <c r="O107" s="1056">
        <v>140</v>
      </c>
      <c r="P107" s="678">
        <f>SUM(P105,P106)</f>
        <v>440</v>
      </c>
      <c r="Q107" s="678">
        <f>Q104</f>
        <v>221.94</v>
      </c>
      <c r="R107" s="678">
        <f>SUM(R105,R106)</f>
        <v>300</v>
      </c>
      <c r="S107" s="678">
        <f>SUM(S105,S106)</f>
        <v>300</v>
      </c>
    </row>
    <row r="108" spans="1:18" ht="12.75">
      <c r="A108" s="96"/>
      <c r="B108" s="13"/>
      <c r="C108" s="97"/>
      <c r="D108" s="66"/>
      <c r="E108" s="66"/>
      <c r="F108" s="66"/>
      <c r="G108" s="66"/>
      <c r="H108" s="98"/>
      <c r="I108" s="66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2.75">
      <c r="A109" s="96"/>
      <c r="B109" s="13"/>
      <c r="C109" s="97"/>
      <c r="D109" s="66"/>
      <c r="E109" s="66"/>
      <c r="F109" s="66"/>
      <c r="G109" s="66"/>
      <c r="H109" s="98"/>
      <c r="I109" s="66"/>
      <c r="J109" s="7"/>
      <c r="K109" s="1195" t="s">
        <v>293</v>
      </c>
      <c r="L109" s="1195"/>
      <c r="M109" s="1195"/>
      <c r="N109" s="1195"/>
      <c r="O109" s="1195"/>
      <c r="P109" s="1195"/>
      <c r="Q109" s="1195"/>
      <c r="R109" s="1195"/>
    </row>
    <row r="110" spans="1:18" ht="12.75">
      <c r="A110" s="96"/>
      <c r="B110" s="13"/>
      <c r="C110" s="97"/>
      <c r="D110" s="66"/>
      <c r="E110" s="66"/>
      <c r="F110" s="66"/>
      <c r="G110" s="66"/>
      <c r="H110" s="98"/>
      <c r="I110" s="66"/>
      <c r="J110" s="7"/>
      <c r="K110" s="336"/>
      <c r="L110" s="336"/>
      <c r="M110" s="336"/>
      <c r="N110" s="336"/>
      <c r="O110" s="336"/>
      <c r="P110" s="336"/>
      <c r="Q110" s="336"/>
      <c r="R110" s="336"/>
    </row>
    <row r="111" spans="1:19" s="782" customFormat="1" ht="24">
      <c r="A111" s="772" t="s">
        <v>1</v>
      </c>
      <c r="B111" s="773"/>
      <c r="C111" s="774"/>
      <c r="D111" s="775" t="s">
        <v>273</v>
      </c>
      <c r="E111" s="775" t="s">
        <v>274</v>
      </c>
      <c r="F111" s="776" t="s">
        <v>2</v>
      </c>
      <c r="G111" s="775" t="s">
        <v>275</v>
      </c>
      <c r="H111" s="776" t="s">
        <v>2</v>
      </c>
      <c r="I111" s="775" t="s">
        <v>276</v>
      </c>
      <c r="J111" s="777" t="s">
        <v>2</v>
      </c>
      <c r="K111" s="778" t="s">
        <v>277</v>
      </c>
      <c r="L111" s="779" t="s">
        <v>278</v>
      </c>
      <c r="M111" s="780">
        <v>2012</v>
      </c>
      <c r="N111" s="783" t="s">
        <v>343</v>
      </c>
      <c r="O111" s="781" t="s">
        <v>277</v>
      </c>
      <c r="P111" s="781" t="s">
        <v>337</v>
      </c>
      <c r="Q111" s="1070" t="s">
        <v>366</v>
      </c>
      <c r="R111" s="780">
        <v>2013</v>
      </c>
      <c r="S111" s="780">
        <v>2014</v>
      </c>
    </row>
    <row r="112" spans="1:19" s="3" customFormat="1" ht="12.75">
      <c r="A112" s="853" t="s">
        <v>77</v>
      </c>
      <c r="B112" s="894"/>
      <c r="C112" s="895"/>
      <c r="D112" s="681">
        <f>D113+D114+D116+D117+D121+D125+D126+D127</f>
        <v>43220</v>
      </c>
      <c r="E112" s="681">
        <f>E113+E114+E116+E117+E121+E125+E127+E126</f>
        <v>11544</v>
      </c>
      <c r="F112" s="388">
        <v>26.71</v>
      </c>
      <c r="G112" s="681">
        <f>G113+G114+G116+G117+G121+G125+G127+G126</f>
        <v>22763</v>
      </c>
      <c r="H112" s="823">
        <v>52.67</v>
      </c>
      <c r="I112" s="756">
        <f>I113+I114+I116+I117+I121+I125+I127+I126</f>
        <v>35177.39</v>
      </c>
      <c r="J112" s="830">
        <v>81.39</v>
      </c>
      <c r="K112" s="831">
        <f>SUM(K113,K114,K116,K117,K121,K125,K126,K127)</f>
        <v>44362</v>
      </c>
      <c r="L112" s="831">
        <f>SUM(L113,L114,L116,L117,L121,L125,L126,L127)</f>
        <v>51262</v>
      </c>
      <c r="M112" s="831">
        <f>SUM(M113,M114,M116,M117,M121,M125,M126,M127)</f>
        <v>46366</v>
      </c>
      <c r="N112" s="760">
        <f>N113+N114+N115+N116+N117+N121+N125+N126+N127</f>
        <v>13184.11</v>
      </c>
      <c r="O112" s="995">
        <f>O120</f>
        <v>753</v>
      </c>
      <c r="P112" s="831">
        <f>SUM(P113,P114,P115,P116,P117,P121,P125,P126,P127)</f>
        <v>47119</v>
      </c>
      <c r="Q112" s="1122">
        <f>Q113+Q114+Q115+Q116+Q117+Q121+Q125+Q126+Q127</f>
        <v>26275.55</v>
      </c>
      <c r="R112" s="831">
        <f>SUM(R113,R114,R116,R117,R121,R125,R126,R127)</f>
        <v>46366</v>
      </c>
      <c r="S112" s="831">
        <f>SUM(S113,S114,S116,S117,S121,S125,S126,S127)</f>
        <v>46366</v>
      </c>
    </row>
    <row r="113" spans="1:20" s="7" customFormat="1" ht="12.75">
      <c r="A113" s="29">
        <v>610</v>
      </c>
      <c r="B113" s="34"/>
      <c r="C113" s="112" t="s">
        <v>4</v>
      </c>
      <c r="D113" s="61">
        <v>28400</v>
      </c>
      <c r="E113" s="32">
        <v>6995</v>
      </c>
      <c r="F113" s="61"/>
      <c r="G113" s="32">
        <v>14323</v>
      </c>
      <c r="H113" s="33"/>
      <c r="I113" s="266">
        <v>22268</v>
      </c>
      <c r="J113" s="430"/>
      <c r="K113" s="174">
        <v>28400</v>
      </c>
      <c r="L113" s="161">
        <v>30620</v>
      </c>
      <c r="M113" s="159">
        <v>30000</v>
      </c>
      <c r="N113" s="761">
        <v>7971.27</v>
      </c>
      <c r="O113" s="161"/>
      <c r="P113" s="513">
        <v>30000</v>
      </c>
      <c r="Q113" s="1089">
        <v>15941.05</v>
      </c>
      <c r="R113" s="161">
        <v>30000</v>
      </c>
      <c r="S113" s="294">
        <v>30000</v>
      </c>
      <c r="T113" s="1"/>
    </row>
    <row r="114" spans="1:19" ht="12.75">
      <c r="A114" s="29">
        <v>620</v>
      </c>
      <c r="B114" s="34"/>
      <c r="C114" s="22" t="s">
        <v>5</v>
      </c>
      <c r="D114" s="61">
        <v>10000</v>
      </c>
      <c r="E114" s="32">
        <v>2615</v>
      </c>
      <c r="F114" s="61"/>
      <c r="G114" s="32">
        <v>4590</v>
      </c>
      <c r="H114" s="33"/>
      <c r="I114" s="266">
        <v>7466</v>
      </c>
      <c r="J114" s="431"/>
      <c r="K114" s="489">
        <v>10000</v>
      </c>
      <c r="L114" s="544">
        <v>11367</v>
      </c>
      <c r="M114" s="42">
        <v>10000</v>
      </c>
      <c r="N114" s="762">
        <v>2956.74</v>
      </c>
      <c r="O114" s="544"/>
      <c r="P114" s="82">
        <v>10000</v>
      </c>
      <c r="Q114" s="1089">
        <v>5880.07</v>
      </c>
      <c r="R114" s="161">
        <v>10000</v>
      </c>
      <c r="S114" s="294">
        <v>10000</v>
      </c>
    </row>
    <row r="115" spans="1:19" ht="12.75">
      <c r="A115" s="29">
        <v>631</v>
      </c>
      <c r="B115" s="34"/>
      <c r="C115" s="22" t="s">
        <v>346</v>
      </c>
      <c r="D115" s="61"/>
      <c r="E115" s="32"/>
      <c r="F115" s="61"/>
      <c r="G115" s="32"/>
      <c r="H115" s="33"/>
      <c r="I115" s="266"/>
      <c r="J115" s="433"/>
      <c r="K115" s="174"/>
      <c r="L115" s="161"/>
      <c r="M115" s="159"/>
      <c r="N115" s="172">
        <v>51.45</v>
      </c>
      <c r="O115" s="161"/>
      <c r="P115" s="513"/>
      <c r="Q115" s="1089">
        <v>51.45</v>
      </c>
      <c r="R115" s="161"/>
      <c r="S115" s="294"/>
    </row>
    <row r="116" spans="1:19" ht="12.75">
      <c r="A116" s="29">
        <v>632</v>
      </c>
      <c r="B116" s="34"/>
      <c r="C116" s="22" t="s">
        <v>67</v>
      </c>
      <c r="D116" s="61">
        <v>1000</v>
      </c>
      <c r="E116" s="32">
        <v>238</v>
      </c>
      <c r="F116" s="61"/>
      <c r="G116" s="32">
        <v>464</v>
      </c>
      <c r="H116" s="33"/>
      <c r="I116" s="266">
        <v>925</v>
      </c>
      <c r="J116" s="433"/>
      <c r="K116" s="489">
        <v>1000</v>
      </c>
      <c r="L116" s="544">
        <v>1422</v>
      </c>
      <c r="M116" s="42">
        <v>1400</v>
      </c>
      <c r="N116" s="763">
        <v>386.98</v>
      </c>
      <c r="O116" s="544"/>
      <c r="P116" s="82">
        <v>1400</v>
      </c>
      <c r="Q116" s="1089">
        <v>964.42</v>
      </c>
      <c r="R116" s="161">
        <v>1400</v>
      </c>
      <c r="S116" s="294">
        <v>1400</v>
      </c>
    </row>
    <row r="117" spans="1:19" ht="12.75">
      <c r="A117" s="29">
        <v>633</v>
      </c>
      <c r="B117" s="34"/>
      <c r="C117" s="22" t="s">
        <v>68</v>
      </c>
      <c r="D117" s="61">
        <v>1000</v>
      </c>
      <c r="E117" s="32">
        <v>276</v>
      </c>
      <c r="F117" s="61"/>
      <c r="G117" s="32">
        <v>520</v>
      </c>
      <c r="H117" s="33"/>
      <c r="I117" s="266">
        <f aca="true" t="shared" si="0" ref="I117:N117">I118+I119+I120</f>
        <v>623</v>
      </c>
      <c r="J117" s="266">
        <f t="shared" si="0"/>
        <v>0</v>
      </c>
      <c r="K117" s="266">
        <f t="shared" si="0"/>
        <v>760</v>
      </c>
      <c r="L117" s="266">
        <f t="shared" si="0"/>
        <v>1523</v>
      </c>
      <c r="M117" s="266">
        <f t="shared" si="0"/>
        <v>800</v>
      </c>
      <c r="N117" s="764">
        <f t="shared" si="0"/>
        <v>106.03999999999999</v>
      </c>
      <c r="O117" s="759"/>
      <c r="P117" s="266">
        <f>SUM(P118,P119,P120)</f>
        <v>1553</v>
      </c>
      <c r="Q117" s="1097">
        <f>Q118+Q119+Q120</f>
        <v>296.33</v>
      </c>
      <c r="R117" s="759">
        <f>R118+R119+R120</f>
        <v>800</v>
      </c>
      <c r="S117" s="266">
        <f>S118+S119+S120</f>
        <v>800</v>
      </c>
    </row>
    <row r="118" spans="1:19" ht="12.75">
      <c r="A118" s="29">
        <v>633</v>
      </c>
      <c r="B118" s="34" t="s">
        <v>17</v>
      </c>
      <c r="C118" s="22" t="s">
        <v>69</v>
      </c>
      <c r="D118" s="59">
        <v>1000</v>
      </c>
      <c r="E118" s="60">
        <v>90</v>
      </c>
      <c r="F118" s="59"/>
      <c r="G118" s="60">
        <v>286</v>
      </c>
      <c r="H118" s="33"/>
      <c r="I118" s="292">
        <v>389</v>
      </c>
      <c r="J118" s="430"/>
      <c r="K118" s="492">
        <v>500</v>
      </c>
      <c r="L118" s="577">
        <v>1132</v>
      </c>
      <c r="M118" s="1035">
        <v>600</v>
      </c>
      <c r="N118" s="765">
        <v>57.74</v>
      </c>
      <c r="O118" s="161"/>
      <c r="P118" s="1037">
        <v>600</v>
      </c>
      <c r="Q118" s="1139">
        <v>248.03</v>
      </c>
      <c r="R118" s="161">
        <v>600</v>
      </c>
      <c r="S118" s="294">
        <v>600</v>
      </c>
    </row>
    <row r="119" spans="1:19" ht="12.75">
      <c r="A119" s="29">
        <v>633</v>
      </c>
      <c r="B119" s="34" t="s">
        <v>19</v>
      </c>
      <c r="C119" s="22" t="s">
        <v>251</v>
      </c>
      <c r="D119" s="59"/>
      <c r="E119" s="60">
        <v>76</v>
      </c>
      <c r="F119" s="59"/>
      <c r="G119" s="60">
        <v>124</v>
      </c>
      <c r="H119" s="33"/>
      <c r="I119" s="292">
        <v>124</v>
      </c>
      <c r="J119" s="431"/>
      <c r="K119" s="493">
        <v>150</v>
      </c>
      <c r="L119" s="578">
        <v>221</v>
      </c>
      <c r="M119" s="1036">
        <v>200</v>
      </c>
      <c r="N119" s="765">
        <v>48.3</v>
      </c>
      <c r="O119" s="324"/>
      <c r="P119" s="1038">
        <v>200</v>
      </c>
      <c r="Q119" s="1139">
        <v>48.3</v>
      </c>
      <c r="R119" s="161">
        <v>200</v>
      </c>
      <c r="S119" s="294">
        <v>200</v>
      </c>
    </row>
    <row r="120" spans="1:19" ht="12.75">
      <c r="A120" s="29">
        <v>633</v>
      </c>
      <c r="B120" s="34" t="s">
        <v>21</v>
      </c>
      <c r="C120" s="22" t="s">
        <v>78</v>
      </c>
      <c r="D120" s="59">
        <v>0</v>
      </c>
      <c r="E120" s="60">
        <v>110</v>
      </c>
      <c r="F120" s="59"/>
      <c r="G120" s="60">
        <v>110</v>
      </c>
      <c r="H120" s="33"/>
      <c r="I120" s="292">
        <v>110</v>
      </c>
      <c r="J120" s="433"/>
      <c r="K120" s="494">
        <v>110</v>
      </c>
      <c r="L120" s="579">
        <v>170</v>
      </c>
      <c r="M120" s="42">
        <v>0</v>
      </c>
      <c r="N120" s="770">
        <v>0</v>
      </c>
      <c r="O120" s="1051">
        <v>753</v>
      </c>
      <c r="P120" s="85">
        <v>753</v>
      </c>
      <c r="Q120" s="1139">
        <v>0</v>
      </c>
      <c r="R120" s="161">
        <v>0</v>
      </c>
      <c r="S120" s="294">
        <v>0</v>
      </c>
    </row>
    <row r="121" spans="1:19" ht="12.75">
      <c r="A121" s="29">
        <v>634</v>
      </c>
      <c r="B121" s="34"/>
      <c r="C121" s="22" t="s">
        <v>79</v>
      </c>
      <c r="D121" s="61">
        <f>D122+D123+D124</f>
        <v>2750</v>
      </c>
      <c r="E121" s="32">
        <v>1171</v>
      </c>
      <c r="F121" s="61"/>
      <c r="G121" s="32">
        <v>2269</v>
      </c>
      <c r="H121" s="33"/>
      <c r="I121" s="266">
        <f>I122+I123+I124</f>
        <v>3298</v>
      </c>
      <c r="J121" s="434"/>
      <c r="K121" s="402">
        <f>SUM(K122,K123,K124)</f>
        <v>3600</v>
      </c>
      <c r="L121" s="402">
        <f>SUM(L122,L123,L124)</f>
        <v>5733</v>
      </c>
      <c r="M121" s="488">
        <f>SUM(M122,M123,M124)</f>
        <v>4100</v>
      </c>
      <c r="N121" s="764">
        <f>N122+N123+N124</f>
        <v>1455.6299999999999</v>
      </c>
      <c r="O121" s="471"/>
      <c r="P121" s="993">
        <f>SUM(P122,P123,P124)</f>
        <v>4100</v>
      </c>
      <c r="Q121" s="1089">
        <f>Q122+Q123+Q124</f>
        <v>2860.23</v>
      </c>
      <c r="R121" s="471">
        <f>SUM(R122,R123,R124)</f>
        <v>4100</v>
      </c>
      <c r="S121" s="402">
        <f>SUM(S122,S123,S124)</f>
        <v>4100</v>
      </c>
    </row>
    <row r="122" spans="1:20" ht="12.75">
      <c r="A122" s="29">
        <v>634</v>
      </c>
      <c r="B122" s="34" t="s">
        <v>11</v>
      </c>
      <c r="C122" s="22" t="s">
        <v>80</v>
      </c>
      <c r="D122" s="59">
        <v>1800</v>
      </c>
      <c r="E122" s="60">
        <v>949</v>
      </c>
      <c r="F122" s="59"/>
      <c r="G122" s="60">
        <v>1823</v>
      </c>
      <c r="H122" s="33"/>
      <c r="I122" s="292">
        <v>2826</v>
      </c>
      <c r="J122" s="430"/>
      <c r="K122" s="162">
        <v>3000</v>
      </c>
      <c r="L122" s="577">
        <v>4088</v>
      </c>
      <c r="M122" s="1035">
        <v>3000</v>
      </c>
      <c r="N122" s="765">
        <v>1280.24</v>
      </c>
      <c r="O122" s="161"/>
      <c r="P122" s="1037">
        <v>3000</v>
      </c>
      <c r="Q122" s="1139">
        <v>2458.52</v>
      </c>
      <c r="R122" s="161">
        <v>3000</v>
      </c>
      <c r="S122" s="294">
        <v>3000</v>
      </c>
      <c r="T122" s="67"/>
    </row>
    <row r="123" spans="1:19" ht="12.75">
      <c r="A123" s="29">
        <v>634</v>
      </c>
      <c r="B123" s="34" t="s">
        <v>13</v>
      </c>
      <c r="C123" s="22" t="s">
        <v>81</v>
      </c>
      <c r="D123" s="59">
        <v>500</v>
      </c>
      <c r="E123" s="60">
        <v>22</v>
      </c>
      <c r="F123" s="59"/>
      <c r="G123" s="60">
        <v>246</v>
      </c>
      <c r="H123" s="33"/>
      <c r="I123" s="292">
        <v>272</v>
      </c>
      <c r="J123" s="431"/>
      <c r="K123" s="493">
        <v>400</v>
      </c>
      <c r="L123" s="578">
        <v>1344</v>
      </c>
      <c r="M123" s="1036">
        <v>800</v>
      </c>
      <c r="N123" s="765">
        <v>0.32</v>
      </c>
      <c r="O123" s="324"/>
      <c r="P123" s="1038">
        <v>800</v>
      </c>
      <c r="Q123" s="1139">
        <v>226.64</v>
      </c>
      <c r="R123" s="161">
        <v>800</v>
      </c>
      <c r="S123" s="294">
        <v>800</v>
      </c>
    </row>
    <row r="124" spans="1:20" ht="12.75">
      <c r="A124" s="29">
        <v>634</v>
      </c>
      <c r="B124" s="34" t="s">
        <v>32</v>
      </c>
      <c r="C124" s="22" t="s">
        <v>82</v>
      </c>
      <c r="D124" s="59">
        <v>450</v>
      </c>
      <c r="E124" s="60">
        <v>200</v>
      </c>
      <c r="F124" s="59"/>
      <c r="G124" s="60">
        <v>200</v>
      </c>
      <c r="H124" s="33"/>
      <c r="I124" s="292">
        <v>200</v>
      </c>
      <c r="J124" s="433"/>
      <c r="K124" s="494">
        <v>200</v>
      </c>
      <c r="L124" s="579">
        <v>301</v>
      </c>
      <c r="M124" s="246">
        <v>300</v>
      </c>
      <c r="N124" s="765">
        <v>175.07</v>
      </c>
      <c r="O124" s="544"/>
      <c r="P124" s="85">
        <v>300</v>
      </c>
      <c r="Q124" s="1139">
        <v>175.07</v>
      </c>
      <c r="R124" s="161">
        <v>300</v>
      </c>
      <c r="S124" s="294">
        <v>300</v>
      </c>
      <c r="T124" s="42"/>
    </row>
    <row r="125" spans="1:20" ht="12.75">
      <c r="A125" s="29">
        <v>637</v>
      </c>
      <c r="B125" s="34"/>
      <c r="C125" s="22" t="s">
        <v>237</v>
      </c>
      <c r="D125" s="61">
        <v>0</v>
      </c>
      <c r="E125" s="32">
        <v>61</v>
      </c>
      <c r="F125" s="61"/>
      <c r="G125" s="32">
        <v>409</v>
      </c>
      <c r="H125" s="33"/>
      <c r="I125" s="266">
        <v>409</v>
      </c>
      <c r="J125" s="434"/>
      <c r="K125" s="402">
        <v>410</v>
      </c>
      <c r="L125" s="471">
        <v>409</v>
      </c>
      <c r="M125" s="758">
        <v>0</v>
      </c>
      <c r="N125" s="764">
        <v>190</v>
      </c>
      <c r="O125" s="471"/>
      <c r="P125" s="512">
        <v>0</v>
      </c>
      <c r="Q125" s="1089">
        <v>216</v>
      </c>
      <c r="R125" s="161">
        <v>0</v>
      </c>
      <c r="S125" s="294">
        <v>0</v>
      </c>
      <c r="T125" s="42"/>
    </row>
    <row r="126" spans="1:19" ht="12.75">
      <c r="A126" s="29">
        <v>642</v>
      </c>
      <c r="B126" s="34"/>
      <c r="C126" s="22" t="s">
        <v>83</v>
      </c>
      <c r="D126" s="61">
        <v>70</v>
      </c>
      <c r="E126" s="32">
        <v>66</v>
      </c>
      <c r="F126" s="61"/>
      <c r="G126" s="32">
        <v>66</v>
      </c>
      <c r="H126" s="33"/>
      <c r="I126" s="266">
        <v>66.39</v>
      </c>
      <c r="J126" s="430"/>
      <c r="K126" s="294">
        <v>70</v>
      </c>
      <c r="L126" s="161">
        <v>66</v>
      </c>
      <c r="M126" s="159">
        <v>66</v>
      </c>
      <c r="N126" s="764">
        <v>66</v>
      </c>
      <c r="O126" s="161"/>
      <c r="P126" s="513">
        <v>66</v>
      </c>
      <c r="Q126" s="1089">
        <v>66</v>
      </c>
      <c r="R126" s="161">
        <v>66</v>
      </c>
      <c r="S126" s="294">
        <v>66</v>
      </c>
    </row>
    <row r="127" spans="1:19" ht="12.75">
      <c r="A127" s="29">
        <v>637</v>
      </c>
      <c r="B127" s="34" t="s">
        <v>60</v>
      </c>
      <c r="C127" s="22" t="s">
        <v>246</v>
      </c>
      <c r="D127" s="61"/>
      <c r="E127" s="32">
        <v>122</v>
      </c>
      <c r="F127" s="61"/>
      <c r="G127" s="32">
        <v>122</v>
      </c>
      <c r="H127" s="33"/>
      <c r="I127" s="266">
        <v>122</v>
      </c>
      <c r="J127" s="431"/>
      <c r="K127" s="295">
        <v>122</v>
      </c>
      <c r="L127" s="324">
        <v>122</v>
      </c>
      <c r="M127" s="757">
        <v>0</v>
      </c>
      <c r="N127" s="766">
        <v>0</v>
      </c>
      <c r="O127" s="324"/>
      <c r="P127" s="514">
        <v>0</v>
      </c>
      <c r="Q127" s="1089">
        <v>0</v>
      </c>
      <c r="R127" s="161">
        <v>0</v>
      </c>
      <c r="S127" s="294">
        <v>0</v>
      </c>
    </row>
    <row r="128" spans="1:14" ht="12.75">
      <c r="A128" s="7"/>
      <c r="B128" s="7"/>
      <c r="C128" s="7"/>
      <c r="D128" s="74"/>
      <c r="E128" s="74"/>
      <c r="F128" s="74"/>
      <c r="G128" s="74"/>
      <c r="H128" s="72"/>
      <c r="I128" s="7"/>
      <c r="J128" s="7"/>
      <c r="N128" s="74"/>
    </row>
    <row r="129" spans="1:19" s="3" customFormat="1" ht="12.75">
      <c r="A129" s="853" t="s">
        <v>84</v>
      </c>
      <c r="B129" s="902"/>
      <c r="C129" s="895"/>
      <c r="D129" s="832">
        <f>D130+D131+D137+D141+D143</f>
        <v>5650</v>
      </c>
      <c r="E129" s="832">
        <v>6518</v>
      </c>
      <c r="F129" s="654">
        <v>115.36</v>
      </c>
      <c r="G129" s="832">
        <v>9046</v>
      </c>
      <c r="H129" s="823">
        <v>160.11</v>
      </c>
      <c r="I129" s="752">
        <f>I130+I131+I137+I141+I143+I142</f>
        <v>10955</v>
      </c>
      <c r="J129" s="830">
        <v>193.89</v>
      </c>
      <c r="K129" s="831">
        <f>SUM(K130,K131,K137,K141,K142,K143)</f>
        <v>11460</v>
      </c>
      <c r="L129" s="831">
        <f>SUM(L130,L131,L137,L141,L142,L143)</f>
        <v>15641</v>
      </c>
      <c r="M129" s="831">
        <f>SUM(M130,M131,M137,M141,M142,M143)</f>
        <v>2750</v>
      </c>
      <c r="N129" s="769">
        <f>N130+N131+N137+N141+N143</f>
        <v>1188.46</v>
      </c>
      <c r="O129" s="994">
        <f>O133+O143</f>
        <v>3400</v>
      </c>
      <c r="P129" s="831">
        <f>SUM(P130,P131,P137,P141,P142,P143)</f>
        <v>6150</v>
      </c>
      <c r="Q129" s="1138">
        <f>Q130+Q131+Q137+Q141+Q142+Q143</f>
        <v>2069.48</v>
      </c>
      <c r="R129" s="831">
        <f>SUM(R130,R131,R137,R141,R142,R143)</f>
        <v>2750</v>
      </c>
      <c r="S129" s="831">
        <f>SUM(S130,S131,S137,S141,S142,S143)</f>
        <v>2950</v>
      </c>
    </row>
    <row r="130" spans="1:20" s="7" customFormat="1" ht="12.75">
      <c r="A130" s="20">
        <v>632</v>
      </c>
      <c r="B130" s="34"/>
      <c r="C130" s="22" t="s">
        <v>67</v>
      </c>
      <c r="D130" s="61">
        <v>2000</v>
      </c>
      <c r="E130" s="32">
        <v>580</v>
      </c>
      <c r="F130" s="61"/>
      <c r="G130" s="32">
        <v>1172</v>
      </c>
      <c r="H130" s="33"/>
      <c r="I130" s="266">
        <v>1639</v>
      </c>
      <c r="J130" s="434"/>
      <c r="K130" s="403">
        <v>2000</v>
      </c>
      <c r="L130" s="402">
        <v>2582</v>
      </c>
      <c r="M130" s="402">
        <v>2300</v>
      </c>
      <c r="N130" s="764">
        <v>121.46</v>
      </c>
      <c r="O130" s="471"/>
      <c r="P130" s="403">
        <v>2300</v>
      </c>
      <c r="Q130" s="1089">
        <v>579.94</v>
      </c>
      <c r="R130" s="471">
        <v>2300</v>
      </c>
      <c r="S130" s="471">
        <v>2500</v>
      </c>
      <c r="T130" s="1"/>
    </row>
    <row r="131" spans="1:19" ht="12.75">
      <c r="A131" s="20">
        <v>633</v>
      </c>
      <c r="B131" s="34"/>
      <c r="C131" s="22" t="s">
        <v>68</v>
      </c>
      <c r="D131" s="61">
        <f>D132+D135</f>
        <v>3100</v>
      </c>
      <c r="E131" s="32">
        <v>3437</v>
      </c>
      <c r="F131" s="61"/>
      <c r="G131" s="32">
        <v>3437</v>
      </c>
      <c r="H131" s="33"/>
      <c r="I131" s="266">
        <f>I132+I135+I133+I134</f>
        <v>6360</v>
      </c>
      <c r="J131" s="430"/>
      <c r="K131" s="174">
        <f>SUM(K132,K133,K134,K135)</f>
        <v>6400</v>
      </c>
      <c r="L131" s="174">
        <f>L132+L134+L135+L136+L133</f>
        <v>10019</v>
      </c>
      <c r="M131" s="174">
        <f>SUM(M132,M133,M134,M135)</f>
        <v>100</v>
      </c>
      <c r="N131" s="764">
        <f>N132+N133+N134+N135+N136</f>
        <v>0</v>
      </c>
      <c r="O131" s="767"/>
      <c r="P131" s="174">
        <f>SUM(P132,P133,P134,P135)</f>
        <v>2600</v>
      </c>
      <c r="Q131" s="1089">
        <v>0</v>
      </c>
      <c r="R131" s="174">
        <f>SUM(R132,R133,R134,R135)</f>
        <v>100</v>
      </c>
      <c r="S131" s="174">
        <f>SUM(S132,S133,S134,S135)</f>
        <v>100</v>
      </c>
    </row>
    <row r="132" spans="1:19" ht="12.75">
      <c r="A132" s="20">
        <v>633</v>
      </c>
      <c r="B132" s="34" t="s">
        <v>11</v>
      </c>
      <c r="C132" s="22" t="s">
        <v>247</v>
      </c>
      <c r="D132" s="59">
        <v>2600</v>
      </c>
      <c r="E132" s="60">
        <v>571</v>
      </c>
      <c r="F132" s="59"/>
      <c r="G132" s="60">
        <v>571</v>
      </c>
      <c r="H132" s="33"/>
      <c r="I132" s="292">
        <v>571</v>
      </c>
      <c r="J132" s="431"/>
      <c r="K132" s="295">
        <v>600</v>
      </c>
      <c r="L132" s="493">
        <v>571</v>
      </c>
      <c r="M132" s="493">
        <v>0</v>
      </c>
      <c r="N132" s="770"/>
      <c r="O132" s="544"/>
      <c r="P132" s="505">
        <v>0</v>
      </c>
      <c r="Q132" s="1139">
        <v>0</v>
      </c>
      <c r="R132" s="471">
        <v>0</v>
      </c>
      <c r="S132" s="471">
        <v>0</v>
      </c>
    </row>
    <row r="133" spans="1:19" ht="12.75">
      <c r="A133" s="187">
        <v>633</v>
      </c>
      <c r="B133" s="184" t="s">
        <v>15</v>
      </c>
      <c r="C133" s="189" t="s">
        <v>270</v>
      </c>
      <c r="D133" s="186"/>
      <c r="E133" s="191">
        <v>2600</v>
      </c>
      <c r="F133" s="186"/>
      <c r="G133" s="191">
        <v>2600</v>
      </c>
      <c r="H133" s="33"/>
      <c r="I133" s="322">
        <v>2600</v>
      </c>
      <c r="J133" s="446"/>
      <c r="K133" s="495">
        <v>2600</v>
      </c>
      <c r="L133" s="586">
        <v>2600</v>
      </c>
      <c r="M133" s="494">
        <v>0</v>
      </c>
      <c r="N133" s="771"/>
      <c r="O133" s="991">
        <v>2500</v>
      </c>
      <c r="P133" s="1039">
        <v>2500</v>
      </c>
      <c r="Q133" s="1140">
        <v>0</v>
      </c>
      <c r="R133" s="471">
        <v>0</v>
      </c>
      <c r="S133" s="471">
        <v>0</v>
      </c>
    </row>
    <row r="134" spans="1:19" ht="12.75">
      <c r="A134" s="20">
        <v>633</v>
      </c>
      <c r="B134" s="34" t="s">
        <v>15</v>
      </c>
      <c r="C134" s="22" t="s">
        <v>270</v>
      </c>
      <c r="D134" s="59"/>
      <c r="E134" s="60">
        <v>266</v>
      </c>
      <c r="F134" s="59"/>
      <c r="G134" s="60">
        <v>266</v>
      </c>
      <c r="H134" s="33"/>
      <c r="I134" s="292">
        <v>3121</v>
      </c>
      <c r="J134" s="434"/>
      <c r="K134" s="403">
        <v>3100</v>
      </c>
      <c r="L134" s="496">
        <v>5659</v>
      </c>
      <c r="M134" s="496">
        <v>0</v>
      </c>
      <c r="N134" s="770"/>
      <c r="O134" s="471"/>
      <c r="P134" s="502">
        <v>0</v>
      </c>
      <c r="Q134" s="1139">
        <v>0</v>
      </c>
      <c r="R134" s="471">
        <v>0</v>
      </c>
      <c r="S134" s="471">
        <v>0</v>
      </c>
    </row>
    <row r="135" spans="1:19" ht="12.75">
      <c r="A135" s="207">
        <v>633</v>
      </c>
      <c r="B135" s="142" t="s">
        <v>17</v>
      </c>
      <c r="C135" s="143" t="s">
        <v>69</v>
      </c>
      <c r="D135" s="588">
        <v>500</v>
      </c>
      <c r="E135" s="87">
        <v>0</v>
      </c>
      <c r="F135" s="588"/>
      <c r="G135" s="87"/>
      <c r="H135" s="88"/>
      <c r="I135" s="325">
        <v>68</v>
      </c>
      <c r="J135" s="434"/>
      <c r="K135" s="402">
        <v>100</v>
      </c>
      <c r="L135" s="492">
        <v>153</v>
      </c>
      <c r="M135" s="496">
        <v>100</v>
      </c>
      <c r="N135" s="770"/>
      <c r="O135" s="471"/>
      <c r="P135" s="502">
        <v>100</v>
      </c>
      <c r="Q135" s="1139">
        <v>0</v>
      </c>
      <c r="R135" s="471">
        <v>100</v>
      </c>
      <c r="S135" s="471">
        <v>100</v>
      </c>
    </row>
    <row r="136" spans="1:19" ht="12.75">
      <c r="A136" s="170">
        <v>633</v>
      </c>
      <c r="B136" s="159" t="s">
        <v>27</v>
      </c>
      <c r="C136" s="473" t="s">
        <v>323</v>
      </c>
      <c r="D136" s="589"/>
      <c r="E136" s="590"/>
      <c r="F136" s="589"/>
      <c r="G136" s="590"/>
      <c r="H136" s="591"/>
      <c r="I136" s="592"/>
      <c r="J136" s="430"/>
      <c r="K136" s="294"/>
      <c r="L136" s="493">
        <v>1036</v>
      </c>
      <c r="M136" s="161"/>
      <c r="N136" s="770"/>
      <c r="O136" s="161"/>
      <c r="P136" s="767"/>
      <c r="Q136" s="1139">
        <v>0</v>
      </c>
      <c r="R136" s="294"/>
      <c r="S136" s="161"/>
    </row>
    <row r="137" spans="1:19" ht="12.75">
      <c r="A137" s="449">
        <v>634</v>
      </c>
      <c r="B137" s="42"/>
      <c r="C137" s="450" t="s">
        <v>79</v>
      </c>
      <c r="D137" s="27">
        <f>D138+D139</f>
        <v>400</v>
      </c>
      <c r="E137" s="39">
        <v>89</v>
      </c>
      <c r="F137" s="27"/>
      <c r="G137" s="39">
        <v>184</v>
      </c>
      <c r="H137" s="40"/>
      <c r="I137" s="304">
        <f>I138+I139</f>
        <v>267</v>
      </c>
      <c r="J137" s="431"/>
      <c r="K137" s="295">
        <f>SUM(K138,K139)</f>
        <v>300</v>
      </c>
      <c r="L137" s="295">
        <f>SUM(L138,L139)</f>
        <v>267</v>
      </c>
      <c r="M137" s="295">
        <f>SUM(M138,M139)</f>
        <v>200</v>
      </c>
      <c r="N137" s="764">
        <f>N138+N139</f>
        <v>153</v>
      </c>
      <c r="O137" s="324"/>
      <c r="P137" s="404">
        <f>SUM(P138,P139)</f>
        <v>200</v>
      </c>
      <c r="Q137" s="1089">
        <f>Q138+Q139+Q140</f>
        <v>566.04</v>
      </c>
      <c r="R137" s="295">
        <f>SUM(R138,R139)</f>
        <v>200</v>
      </c>
      <c r="S137" s="295">
        <f>SUM(S138,S139)</f>
        <v>200</v>
      </c>
    </row>
    <row r="138" spans="1:19" ht="12.75">
      <c r="A138" s="29">
        <v>634</v>
      </c>
      <c r="B138" s="34" t="s">
        <v>11</v>
      </c>
      <c r="C138" s="22" t="s">
        <v>80</v>
      </c>
      <c r="D138" s="59">
        <v>100</v>
      </c>
      <c r="E138" s="60">
        <v>89</v>
      </c>
      <c r="F138" s="59"/>
      <c r="G138" s="60">
        <v>89</v>
      </c>
      <c r="H138" s="33"/>
      <c r="I138" s="292">
        <v>172</v>
      </c>
      <c r="J138" s="433"/>
      <c r="K138" s="494">
        <v>200</v>
      </c>
      <c r="L138" s="494">
        <v>172</v>
      </c>
      <c r="M138" s="494">
        <v>100</v>
      </c>
      <c r="N138" s="765"/>
      <c r="O138" s="544"/>
      <c r="P138" s="1040">
        <v>100</v>
      </c>
      <c r="Q138" s="1139">
        <v>179.04</v>
      </c>
      <c r="R138" s="471">
        <v>100</v>
      </c>
      <c r="S138" s="471">
        <v>100</v>
      </c>
    </row>
    <row r="139" spans="1:19" ht="12.75">
      <c r="A139" s="29">
        <v>634</v>
      </c>
      <c r="B139" s="34" t="s">
        <v>15</v>
      </c>
      <c r="C139" s="22" t="s">
        <v>249</v>
      </c>
      <c r="D139" s="59">
        <v>300</v>
      </c>
      <c r="E139" s="60">
        <v>0</v>
      </c>
      <c r="F139" s="59"/>
      <c r="G139" s="60">
        <v>95</v>
      </c>
      <c r="H139" s="33"/>
      <c r="I139" s="292">
        <v>95</v>
      </c>
      <c r="J139" s="434"/>
      <c r="K139" s="496">
        <v>100</v>
      </c>
      <c r="L139" s="496">
        <v>95</v>
      </c>
      <c r="M139" s="496">
        <v>100</v>
      </c>
      <c r="N139" s="765">
        <v>153</v>
      </c>
      <c r="O139" s="471"/>
      <c r="P139" s="502">
        <v>100</v>
      </c>
      <c r="Q139" s="1139">
        <v>234</v>
      </c>
      <c r="R139" s="471">
        <v>100</v>
      </c>
      <c r="S139" s="471">
        <v>100</v>
      </c>
    </row>
    <row r="140" spans="1:19" ht="12.75">
      <c r="A140" s="29">
        <v>634</v>
      </c>
      <c r="B140" s="34" t="s">
        <v>32</v>
      </c>
      <c r="C140" s="22" t="s">
        <v>82</v>
      </c>
      <c r="D140" s="59"/>
      <c r="E140" s="60"/>
      <c r="F140" s="59"/>
      <c r="G140" s="60"/>
      <c r="H140" s="33"/>
      <c r="I140" s="292"/>
      <c r="J140" s="434"/>
      <c r="K140" s="496"/>
      <c r="L140" s="496"/>
      <c r="M140" s="496"/>
      <c r="N140" s="765"/>
      <c r="O140" s="471"/>
      <c r="P140" s="502"/>
      <c r="Q140" s="1139">
        <v>153</v>
      </c>
      <c r="R140" s="471"/>
      <c r="S140" s="471"/>
    </row>
    <row r="141" spans="1:19" ht="12.75">
      <c r="A141" s="20">
        <v>635</v>
      </c>
      <c r="B141" s="34"/>
      <c r="C141" s="22" t="s">
        <v>70</v>
      </c>
      <c r="D141" s="61">
        <v>0</v>
      </c>
      <c r="E141" s="32">
        <v>204</v>
      </c>
      <c r="F141" s="61"/>
      <c r="G141" s="32">
        <v>204</v>
      </c>
      <c r="H141" s="33"/>
      <c r="I141" s="266">
        <v>358</v>
      </c>
      <c r="J141" s="430"/>
      <c r="K141" s="294">
        <v>360</v>
      </c>
      <c r="L141" s="294">
        <v>442</v>
      </c>
      <c r="M141" s="294">
        <v>50</v>
      </c>
      <c r="N141" s="764"/>
      <c r="O141" s="471"/>
      <c r="P141" s="174">
        <v>50</v>
      </c>
      <c r="Q141" s="1089">
        <v>9.5</v>
      </c>
      <c r="R141" s="471">
        <v>50</v>
      </c>
      <c r="S141" s="471">
        <v>50</v>
      </c>
    </row>
    <row r="142" spans="1:19" ht="12.75">
      <c r="A142" s="187">
        <v>637</v>
      </c>
      <c r="B142" s="184" t="s">
        <v>35</v>
      </c>
      <c r="C142" s="189" t="s">
        <v>91</v>
      </c>
      <c r="D142" s="451"/>
      <c r="E142" s="182">
        <v>1712</v>
      </c>
      <c r="F142" s="451"/>
      <c r="G142" s="182">
        <v>1835</v>
      </c>
      <c r="H142" s="33"/>
      <c r="I142" s="303">
        <v>1835</v>
      </c>
      <c r="J142" s="452"/>
      <c r="K142" s="497">
        <v>1900</v>
      </c>
      <c r="L142" s="587">
        <v>1835</v>
      </c>
      <c r="M142" s="295">
        <v>0</v>
      </c>
      <c r="N142" s="771"/>
      <c r="O142" s="161"/>
      <c r="P142" s="404">
        <v>0</v>
      </c>
      <c r="Q142" s="1089">
        <v>0</v>
      </c>
      <c r="R142" s="471">
        <v>0</v>
      </c>
      <c r="S142" s="471">
        <v>0</v>
      </c>
    </row>
    <row r="143" spans="1:19" ht="12.75">
      <c r="A143" s="20">
        <v>637</v>
      </c>
      <c r="B143" s="34"/>
      <c r="C143" s="22" t="s">
        <v>237</v>
      </c>
      <c r="D143" s="61">
        <v>150</v>
      </c>
      <c r="E143" s="32">
        <v>496</v>
      </c>
      <c r="F143" s="61"/>
      <c r="G143" s="32">
        <v>496</v>
      </c>
      <c r="H143" s="33"/>
      <c r="I143" s="266">
        <v>496</v>
      </c>
      <c r="J143" s="430"/>
      <c r="K143" s="294">
        <v>500</v>
      </c>
      <c r="L143" s="294">
        <v>496</v>
      </c>
      <c r="M143" s="294">
        <v>100</v>
      </c>
      <c r="N143" s="766">
        <v>914</v>
      </c>
      <c r="O143" s="1054">
        <v>900</v>
      </c>
      <c r="P143" s="174">
        <v>1000</v>
      </c>
      <c r="Q143" s="1089">
        <v>914</v>
      </c>
      <c r="R143" s="471">
        <v>100</v>
      </c>
      <c r="S143" s="471">
        <v>100</v>
      </c>
    </row>
    <row r="144" spans="1:19" ht="12.75">
      <c r="A144" s="63" t="s">
        <v>86</v>
      </c>
      <c r="B144" s="64"/>
      <c r="C144" s="65" t="s">
        <v>87</v>
      </c>
      <c r="D144" s="827">
        <f>D112+D129</f>
        <v>48870</v>
      </c>
      <c r="E144" s="827">
        <f>E112+E129</f>
        <v>18062</v>
      </c>
      <c r="F144" s="389">
        <v>36.96</v>
      </c>
      <c r="G144" s="827">
        <f>G112+G129</f>
        <v>31809</v>
      </c>
      <c r="H144" s="828">
        <v>65.09</v>
      </c>
      <c r="I144" s="755">
        <f>I112+I129</f>
        <v>46132.39</v>
      </c>
      <c r="J144" s="833">
        <v>94.4</v>
      </c>
      <c r="K144" s="834">
        <f>SUM(K112,K129)</f>
        <v>55822</v>
      </c>
      <c r="L144" s="834">
        <f>SUM(L112,L129)</f>
        <v>66903</v>
      </c>
      <c r="M144" s="834">
        <f>SUM(M112,M129)</f>
        <v>49116</v>
      </c>
      <c r="N144" s="768">
        <f>N112+N129</f>
        <v>14372.57</v>
      </c>
      <c r="O144" s="1041">
        <f>SUM(O112,O129)</f>
        <v>4153</v>
      </c>
      <c r="P144" s="835">
        <f>SUM(P112,P129)</f>
        <v>53269</v>
      </c>
      <c r="Q144" s="1141">
        <f>Q129+Q112</f>
        <v>28345.03</v>
      </c>
      <c r="R144" s="835">
        <f>SUM(R112,R129)</f>
        <v>49116</v>
      </c>
      <c r="S144" s="835">
        <f>SUM(S112,S129)</f>
        <v>49316</v>
      </c>
    </row>
    <row r="145" spans="1:19" ht="12.75">
      <c r="A145" s="561"/>
      <c r="B145" s="562"/>
      <c r="C145" s="555"/>
      <c r="D145" s="556"/>
      <c r="E145" s="556"/>
      <c r="F145" s="557"/>
      <c r="G145" s="556"/>
      <c r="H145" s="558"/>
      <c r="I145" s="556"/>
      <c r="J145" s="559"/>
      <c r="K145" s="560"/>
      <c r="L145" s="560"/>
      <c r="M145" s="560"/>
      <c r="N145" s="560"/>
      <c r="O145" s="560"/>
      <c r="P145" s="560"/>
      <c r="Q145" s="560"/>
      <c r="R145" s="560"/>
      <c r="S145" s="560"/>
    </row>
    <row r="146" spans="1:19" ht="12.75">
      <c r="A146" s="561"/>
      <c r="B146" s="562"/>
      <c r="C146" s="555"/>
      <c r="D146" s="556"/>
      <c r="E146" s="556"/>
      <c r="F146" s="557"/>
      <c r="G146" s="556"/>
      <c r="H146" s="558"/>
      <c r="I146" s="556"/>
      <c r="J146" s="559"/>
      <c r="K146" s="560"/>
      <c r="L146" s="560"/>
      <c r="M146" s="560"/>
      <c r="N146" s="560"/>
      <c r="O146" s="560"/>
      <c r="P146" s="560"/>
      <c r="Q146" s="560"/>
      <c r="R146" s="560"/>
      <c r="S146" s="560"/>
    </row>
    <row r="147" spans="1:19" ht="12.75">
      <c r="A147" s="561"/>
      <c r="B147" s="562"/>
      <c r="C147" s="555"/>
      <c r="D147" s="556"/>
      <c r="E147" s="556"/>
      <c r="F147" s="557"/>
      <c r="G147" s="556"/>
      <c r="H147" s="558"/>
      <c r="I147" s="556"/>
      <c r="J147" s="559"/>
      <c r="K147" s="560"/>
      <c r="L147" s="560"/>
      <c r="M147" s="560"/>
      <c r="N147" s="560"/>
      <c r="O147" s="560"/>
      <c r="P147" s="560"/>
      <c r="Q147" s="560"/>
      <c r="R147" s="560"/>
      <c r="S147" s="560"/>
    </row>
    <row r="148" spans="1:18" ht="12.75">
      <c r="A148" s="96"/>
      <c r="B148" s="13"/>
      <c r="C148" s="97"/>
      <c r="D148" s="66"/>
      <c r="E148" s="66"/>
      <c r="F148" s="66"/>
      <c r="G148" s="66"/>
      <c r="H148" s="98"/>
      <c r="I148" s="1196" t="s">
        <v>294</v>
      </c>
      <c r="J148" s="1196"/>
      <c r="K148" s="1196"/>
      <c r="L148" s="1196"/>
      <c r="M148" s="1196"/>
      <c r="N148" s="1196"/>
      <c r="O148" s="1196"/>
      <c r="P148" s="1196"/>
      <c r="Q148" s="1196"/>
      <c r="R148" s="1196"/>
    </row>
    <row r="149" spans="1:18" ht="12.75">
      <c r="A149" s="96"/>
      <c r="B149" s="13"/>
      <c r="C149" s="97"/>
      <c r="D149" s="66"/>
      <c r="E149" s="66"/>
      <c r="F149" s="66"/>
      <c r="G149" s="66"/>
      <c r="H149" s="98"/>
      <c r="I149" s="66"/>
      <c r="J149" s="7"/>
      <c r="K149" s="7"/>
      <c r="L149" s="7"/>
      <c r="M149" s="7"/>
      <c r="N149" s="7"/>
      <c r="O149" s="7"/>
      <c r="P149" s="7"/>
      <c r="Q149" s="7"/>
      <c r="R149" s="7"/>
    </row>
    <row r="150" spans="1:19" s="782" customFormat="1" ht="25.5">
      <c r="A150" s="772" t="s">
        <v>1</v>
      </c>
      <c r="B150" s="773"/>
      <c r="C150" s="774"/>
      <c r="D150" s="775" t="s">
        <v>273</v>
      </c>
      <c r="E150" s="775" t="s">
        <v>274</v>
      </c>
      <c r="F150" s="776" t="s">
        <v>2</v>
      </c>
      <c r="G150" s="775" t="s">
        <v>275</v>
      </c>
      <c r="H150" s="776" t="s">
        <v>2</v>
      </c>
      <c r="I150" s="775" t="s">
        <v>276</v>
      </c>
      <c r="J150" s="777" t="s">
        <v>2</v>
      </c>
      <c r="K150" s="778" t="s">
        <v>277</v>
      </c>
      <c r="L150" s="779" t="s">
        <v>322</v>
      </c>
      <c r="M150" s="780">
        <v>2012</v>
      </c>
      <c r="N150" s="842" t="s">
        <v>347</v>
      </c>
      <c r="O150" s="781" t="s">
        <v>277</v>
      </c>
      <c r="P150" s="781" t="s">
        <v>337</v>
      </c>
      <c r="Q150" s="1070" t="s">
        <v>366</v>
      </c>
      <c r="R150" s="780">
        <v>2013</v>
      </c>
      <c r="S150" s="780">
        <v>2014</v>
      </c>
    </row>
    <row r="151" spans="1:19" s="3" customFormat="1" ht="12.75">
      <c r="A151" s="903" t="s">
        <v>88</v>
      </c>
      <c r="B151" s="904"/>
      <c r="C151" s="905"/>
      <c r="D151" s="681">
        <f>D152+D153+D154+D155+D159+D163+D164</f>
        <v>79100</v>
      </c>
      <c r="E151" s="681">
        <v>24515</v>
      </c>
      <c r="F151" s="388">
        <v>30.99</v>
      </c>
      <c r="G151" s="681">
        <f>G152+G153+G154+G155+G159+G163+G164</f>
        <v>44030</v>
      </c>
      <c r="H151" s="823">
        <v>55.66</v>
      </c>
      <c r="I151" s="756">
        <f>I152+I153+I154+I155+I159+I163+I164</f>
        <v>67393</v>
      </c>
      <c r="J151" s="836">
        <v>85.2</v>
      </c>
      <c r="K151" s="831">
        <f>SUM(K152,K153,K154,K155,K159,K163,K164)</f>
        <v>79950</v>
      </c>
      <c r="L151" s="831">
        <f>SUM(L152,L153,L154,L155,L159,L163,L164)</f>
        <v>93400</v>
      </c>
      <c r="M151" s="831">
        <f>SUM(M152,M153,M154,M155,M159,M163,M164)</f>
        <v>66470</v>
      </c>
      <c r="N151" s="756">
        <f>N152+N153+N154+N155+N159+N163+N164+N165</f>
        <v>23529.180000000004</v>
      </c>
      <c r="O151" s="995">
        <v>1000</v>
      </c>
      <c r="P151" s="831">
        <f>SUM(P152,P153,P154,P155,P159,P163,P164)</f>
        <v>67470</v>
      </c>
      <c r="Q151" s="1122">
        <f>Q152+Q153+Q154+Q155+Q159+Q163+Q164+Q165</f>
        <v>44630.030000000006</v>
      </c>
      <c r="R151" s="831">
        <f>SUM(R152,R153,R154,R155,R159,R163,R164)</f>
        <v>79470</v>
      </c>
      <c r="S151" s="831">
        <f>SUM(S152,S153,S154,S155,S159,S163,S164)</f>
        <v>79470</v>
      </c>
    </row>
    <row r="152" spans="1:20" s="7" customFormat="1" ht="12.75">
      <c r="A152" s="29">
        <v>610</v>
      </c>
      <c r="B152" s="34"/>
      <c r="C152" s="112" t="s">
        <v>4</v>
      </c>
      <c r="D152" s="61">
        <v>50000</v>
      </c>
      <c r="E152" s="32">
        <v>14987</v>
      </c>
      <c r="F152" s="61"/>
      <c r="G152" s="32">
        <v>28304</v>
      </c>
      <c r="H152" s="33"/>
      <c r="I152" s="266">
        <v>42748</v>
      </c>
      <c r="J152" s="434"/>
      <c r="K152" s="403">
        <v>50000</v>
      </c>
      <c r="L152" s="174">
        <v>57938</v>
      </c>
      <c r="M152" s="174">
        <v>40000</v>
      </c>
      <c r="N152" s="266">
        <v>14707.74</v>
      </c>
      <c r="O152" s="174"/>
      <c r="P152" s="174">
        <v>40000</v>
      </c>
      <c r="Q152" s="174">
        <v>27480.75</v>
      </c>
      <c r="R152" s="294">
        <v>50000</v>
      </c>
      <c r="S152" s="294">
        <v>50000</v>
      </c>
      <c r="T152" s="1"/>
    </row>
    <row r="153" spans="1:19" ht="12.75">
      <c r="A153" s="29">
        <v>620</v>
      </c>
      <c r="B153" s="34"/>
      <c r="C153" s="22" t="s">
        <v>5</v>
      </c>
      <c r="D153" s="61">
        <v>17600</v>
      </c>
      <c r="E153" s="32">
        <v>5079</v>
      </c>
      <c r="F153" s="61"/>
      <c r="G153" s="32">
        <v>8426</v>
      </c>
      <c r="H153" s="33"/>
      <c r="I153" s="266">
        <v>13541</v>
      </c>
      <c r="J153" s="430"/>
      <c r="K153" s="174">
        <v>17600</v>
      </c>
      <c r="L153" s="174">
        <v>20315</v>
      </c>
      <c r="M153" s="174">
        <v>14500</v>
      </c>
      <c r="N153" s="266">
        <v>5638.28</v>
      </c>
      <c r="O153" s="174"/>
      <c r="P153" s="174">
        <v>14500</v>
      </c>
      <c r="Q153" s="174">
        <v>10067.18</v>
      </c>
      <c r="R153" s="294">
        <v>17500</v>
      </c>
      <c r="S153" s="294">
        <v>17500</v>
      </c>
    </row>
    <row r="154" spans="1:19" ht="12.75">
      <c r="A154" s="29">
        <v>632</v>
      </c>
      <c r="B154" s="34"/>
      <c r="C154" s="22" t="s">
        <v>67</v>
      </c>
      <c r="D154" s="61">
        <v>2000</v>
      </c>
      <c r="E154" s="32">
        <v>366</v>
      </c>
      <c r="F154" s="61"/>
      <c r="G154" s="32">
        <v>765</v>
      </c>
      <c r="H154" s="33"/>
      <c r="I154" s="266">
        <v>1124</v>
      </c>
      <c r="J154" s="431"/>
      <c r="K154" s="404">
        <v>1550</v>
      </c>
      <c r="L154" s="294">
        <v>1482</v>
      </c>
      <c r="M154" s="294">
        <v>1500</v>
      </c>
      <c r="N154" s="266">
        <v>410.34</v>
      </c>
      <c r="O154" s="294"/>
      <c r="P154" s="294">
        <v>1500</v>
      </c>
      <c r="Q154" s="294">
        <v>794.83</v>
      </c>
      <c r="R154" s="294">
        <v>1500</v>
      </c>
      <c r="S154" s="294">
        <v>1500</v>
      </c>
    </row>
    <row r="155" spans="1:19" ht="12.75">
      <c r="A155" s="141">
        <v>633</v>
      </c>
      <c r="B155" s="142"/>
      <c r="C155" s="143" t="s">
        <v>68</v>
      </c>
      <c r="D155" s="145">
        <f>D157+D158</f>
        <v>1500</v>
      </c>
      <c r="E155" s="137">
        <v>675</v>
      </c>
      <c r="F155" s="145"/>
      <c r="G155" s="137">
        <v>693</v>
      </c>
      <c r="H155" s="88"/>
      <c r="I155" s="306">
        <f aca="true" t="shared" si="1" ref="I155:S155">I157+I158</f>
        <v>695</v>
      </c>
      <c r="J155" s="306">
        <f t="shared" si="1"/>
        <v>0</v>
      </c>
      <c r="K155" s="306">
        <f t="shared" si="1"/>
        <v>1400</v>
      </c>
      <c r="L155" s="306">
        <f>L157+L158</f>
        <v>1759</v>
      </c>
      <c r="M155" s="306">
        <f t="shared" si="1"/>
        <v>1500</v>
      </c>
      <c r="N155" s="1068">
        <f>N157+N158</f>
        <v>0</v>
      </c>
      <c r="O155" s="306"/>
      <c r="P155" s="306">
        <f>P157+P158</f>
        <v>500</v>
      </c>
      <c r="Q155" s="1146">
        <v>87.8</v>
      </c>
      <c r="R155" s="306">
        <f t="shared" si="1"/>
        <v>1500</v>
      </c>
      <c r="S155" s="306">
        <f t="shared" si="1"/>
        <v>1500</v>
      </c>
    </row>
    <row r="156" spans="1:19" ht="12.75">
      <c r="A156" s="168">
        <v>633</v>
      </c>
      <c r="B156" s="159" t="s">
        <v>15</v>
      </c>
      <c r="C156" s="315" t="s">
        <v>374</v>
      </c>
      <c r="D156" s="487"/>
      <c r="E156" s="172"/>
      <c r="F156" s="487"/>
      <c r="G156" s="172"/>
      <c r="H156" s="211"/>
      <c r="I156" s="172"/>
      <c r="J156" s="172"/>
      <c r="K156" s="172"/>
      <c r="L156" s="172"/>
      <c r="M156" s="172"/>
      <c r="N156" s="1144"/>
      <c r="O156" s="172"/>
      <c r="P156" s="172"/>
      <c r="Q156" s="1145">
        <v>87.8</v>
      </c>
      <c r="R156" s="172"/>
      <c r="S156" s="172"/>
    </row>
    <row r="157" spans="1:19" ht="12.75">
      <c r="A157" s="24">
        <v>633</v>
      </c>
      <c r="B157" s="37" t="s">
        <v>17</v>
      </c>
      <c r="C157" s="26" t="s">
        <v>69</v>
      </c>
      <c r="D157" s="1069">
        <v>500</v>
      </c>
      <c r="E157" s="640">
        <v>485</v>
      </c>
      <c r="F157" s="1069"/>
      <c r="G157" s="640">
        <v>513</v>
      </c>
      <c r="H157" s="40"/>
      <c r="I157" s="641">
        <v>513</v>
      </c>
      <c r="J157" s="433"/>
      <c r="K157" s="478">
        <v>550</v>
      </c>
      <c r="L157" s="493">
        <v>920</v>
      </c>
      <c r="M157" s="493">
        <v>1000</v>
      </c>
      <c r="N157" s="1142"/>
      <c r="O157" s="1143">
        <v>1000</v>
      </c>
      <c r="P157" s="493">
        <v>0</v>
      </c>
      <c r="Q157" s="1147">
        <v>0</v>
      </c>
      <c r="R157" s="295">
        <v>1000</v>
      </c>
      <c r="S157" s="295">
        <v>1000</v>
      </c>
    </row>
    <row r="158" spans="1:19" ht="12.75">
      <c r="A158" s="20">
        <v>633</v>
      </c>
      <c r="B158" s="34" t="s">
        <v>21</v>
      </c>
      <c r="C158" s="22" t="s">
        <v>85</v>
      </c>
      <c r="D158" s="59">
        <v>1000</v>
      </c>
      <c r="E158" s="60">
        <v>180</v>
      </c>
      <c r="F158" s="59"/>
      <c r="G158" s="60">
        <v>180</v>
      </c>
      <c r="H158" s="33"/>
      <c r="I158" s="292">
        <v>182</v>
      </c>
      <c r="J158" s="430"/>
      <c r="K158" s="294">
        <v>850</v>
      </c>
      <c r="L158" s="492">
        <v>839</v>
      </c>
      <c r="M158" s="492">
        <v>500</v>
      </c>
      <c r="N158" s="749"/>
      <c r="O158" s="294"/>
      <c r="P158" s="492">
        <v>500</v>
      </c>
      <c r="Q158" s="1139">
        <v>0</v>
      </c>
      <c r="R158" s="294">
        <v>500</v>
      </c>
      <c r="S158" s="294">
        <v>500</v>
      </c>
    </row>
    <row r="159" spans="1:19" ht="12.75">
      <c r="A159" s="449">
        <v>634</v>
      </c>
      <c r="B159" s="42"/>
      <c r="C159" s="450" t="s">
        <v>79</v>
      </c>
      <c r="D159" s="61">
        <f>D160+D161+D162</f>
        <v>6000</v>
      </c>
      <c r="E159" s="32">
        <v>2423</v>
      </c>
      <c r="F159" s="61"/>
      <c r="G159" s="32">
        <v>4405</v>
      </c>
      <c r="H159" s="33"/>
      <c r="I159" s="266">
        <f>I160+I161+I162</f>
        <v>7307</v>
      </c>
      <c r="J159" s="431"/>
      <c r="K159" s="404">
        <f>SUM(K160,K161,K162)</f>
        <v>7400</v>
      </c>
      <c r="L159" s="404">
        <f>SUM(L160,L161,L162)</f>
        <v>9603</v>
      </c>
      <c r="M159" s="404">
        <f>SUM(M160,M161,M162)</f>
        <v>7800</v>
      </c>
      <c r="N159" s="266">
        <f>N160+N161+N162</f>
        <v>672.47</v>
      </c>
      <c r="O159" s="404"/>
      <c r="P159" s="404">
        <f>SUM(P160,P161,P162)</f>
        <v>7800</v>
      </c>
      <c r="Q159" s="1090">
        <f>Q160+Q161+Q162</f>
        <v>2525.3599999999997</v>
      </c>
      <c r="R159" s="404">
        <f>SUM(R160,R161,R162)</f>
        <v>7800</v>
      </c>
      <c r="S159" s="404">
        <f>SUM(S160,S161,S162)</f>
        <v>7800</v>
      </c>
    </row>
    <row r="160" spans="1:19" ht="12.75">
      <c r="A160" s="29">
        <v>634</v>
      </c>
      <c r="B160" s="34" t="s">
        <v>11</v>
      </c>
      <c r="C160" s="22" t="s">
        <v>80</v>
      </c>
      <c r="D160" s="59">
        <v>3000</v>
      </c>
      <c r="E160" s="60">
        <v>542</v>
      </c>
      <c r="F160" s="59"/>
      <c r="G160" s="60">
        <v>1892</v>
      </c>
      <c r="H160" s="33"/>
      <c r="I160" s="292">
        <v>3829</v>
      </c>
      <c r="J160" s="433"/>
      <c r="K160" s="489">
        <v>3900</v>
      </c>
      <c r="L160" s="492">
        <v>5075</v>
      </c>
      <c r="M160" s="492">
        <v>5000</v>
      </c>
      <c r="N160" s="749">
        <v>518.63</v>
      </c>
      <c r="O160" s="294"/>
      <c r="P160" s="492">
        <v>5000</v>
      </c>
      <c r="Q160" s="1139">
        <v>2136.18</v>
      </c>
      <c r="R160" s="294">
        <v>5000</v>
      </c>
      <c r="S160" s="294">
        <v>5000</v>
      </c>
    </row>
    <row r="161" spans="1:19" ht="12.75">
      <c r="A161" s="29">
        <v>634</v>
      </c>
      <c r="B161" s="34" t="s">
        <v>32</v>
      </c>
      <c r="C161" s="22" t="s">
        <v>82</v>
      </c>
      <c r="D161" s="59">
        <v>1000</v>
      </c>
      <c r="E161" s="60">
        <v>765</v>
      </c>
      <c r="F161" s="59"/>
      <c r="G161" s="60">
        <v>765</v>
      </c>
      <c r="H161" s="33"/>
      <c r="I161" s="292">
        <v>885</v>
      </c>
      <c r="J161" s="434"/>
      <c r="K161" s="402">
        <v>900</v>
      </c>
      <c r="L161" s="492">
        <v>1650</v>
      </c>
      <c r="M161" s="492">
        <v>300</v>
      </c>
      <c r="N161" s="749">
        <v>27</v>
      </c>
      <c r="O161" s="294"/>
      <c r="P161" s="492">
        <v>300</v>
      </c>
      <c r="Q161" s="1139">
        <v>27</v>
      </c>
      <c r="R161" s="294">
        <v>300</v>
      </c>
      <c r="S161" s="294">
        <v>300</v>
      </c>
    </row>
    <row r="162" spans="1:19" ht="12.75">
      <c r="A162" s="29">
        <v>634</v>
      </c>
      <c r="B162" s="34" t="s">
        <v>13</v>
      </c>
      <c r="C162" s="22" t="s">
        <v>81</v>
      </c>
      <c r="D162" s="59">
        <v>2000</v>
      </c>
      <c r="E162" s="60">
        <v>1116</v>
      </c>
      <c r="F162" s="59"/>
      <c r="G162" s="60">
        <v>1748</v>
      </c>
      <c r="H162" s="33"/>
      <c r="I162" s="292">
        <v>2593</v>
      </c>
      <c r="J162" s="430"/>
      <c r="K162" s="174">
        <v>2600</v>
      </c>
      <c r="L162" s="492">
        <v>2878</v>
      </c>
      <c r="M162" s="492">
        <v>2500</v>
      </c>
      <c r="N162" s="292">
        <v>126.84</v>
      </c>
      <c r="O162" s="294"/>
      <c r="P162" s="492">
        <v>2500</v>
      </c>
      <c r="Q162" s="1139">
        <v>362.18</v>
      </c>
      <c r="R162" s="294">
        <v>2500</v>
      </c>
      <c r="S162" s="294">
        <v>2500</v>
      </c>
    </row>
    <row r="163" spans="1:19" ht="12.75">
      <c r="A163" s="207">
        <v>635</v>
      </c>
      <c r="B163" s="142"/>
      <c r="C163" s="143" t="s">
        <v>70</v>
      </c>
      <c r="D163" s="145">
        <v>1000</v>
      </c>
      <c r="E163" s="137">
        <v>887</v>
      </c>
      <c r="F163" s="145"/>
      <c r="G163" s="137">
        <v>1269</v>
      </c>
      <c r="H163" s="88"/>
      <c r="I163" s="306">
        <v>1810</v>
      </c>
      <c r="J163" s="431"/>
      <c r="K163" s="404">
        <v>1810</v>
      </c>
      <c r="L163" s="294">
        <v>2050</v>
      </c>
      <c r="M163" s="294">
        <v>1000</v>
      </c>
      <c r="N163" s="306">
        <v>883.56</v>
      </c>
      <c r="O163" s="1057">
        <v>2000</v>
      </c>
      <c r="P163" s="294">
        <v>3000</v>
      </c>
      <c r="Q163" s="1089">
        <v>2457.32</v>
      </c>
      <c r="R163" s="294">
        <v>1000</v>
      </c>
      <c r="S163" s="294">
        <v>1000</v>
      </c>
    </row>
    <row r="164" spans="1:19" ht="12.75">
      <c r="A164" s="20">
        <v>637</v>
      </c>
      <c r="B164" s="34"/>
      <c r="C164" s="22" t="s">
        <v>237</v>
      </c>
      <c r="D164" s="61">
        <v>1000</v>
      </c>
      <c r="E164" s="32">
        <v>98</v>
      </c>
      <c r="F164" s="61"/>
      <c r="G164" s="32">
        <v>168</v>
      </c>
      <c r="H164" s="33"/>
      <c r="I164" s="266">
        <v>168</v>
      </c>
      <c r="J164" s="431"/>
      <c r="K164" s="295">
        <v>190</v>
      </c>
      <c r="L164" s="294">
        <v>253</v>
      </c>
      <c r="M164" s="294">
        <v>170</v>
      </c>
      <c r="N164" s="306">
        <v>97.79</v>
      </c>
      <c r="O164" s="294"/>
      <c r="P164" s="294">
        <v>170</v>
      </c>
      <c r="Q164" s="1089">
        <v>97.79</v>
      </c>
      <c r="R164" s="294">
        <v>170</v>
      </c>
      <c r="S164" s="294">
        <v>170</v>
      </c>
    </row>
    <row r="165" spans="1:19" ht="12.75">
      <c r="A165" s="20">
        <v>642</v>
      </c>
      <c r="B165" s="34" t="s">
        <v>51</v>
      </c>
      <c r="C165" s="22" t="s">
        <v>348</v>
      </c>
      <c r="D165" s="61"/>
      <c r="E165" s="32"/>
      <c r="F165" s="61"/>
      <c r="G165" s="32"/>
      <c r="H165" s="33"/>
      <c r="I165" s="99"/>
      <c r="J165" s="794"/>
      <c r="K165" s="294"/>
      <c r="L165" s="294"/>
      <c r="M165" s="294"/>
      <c r="N165" s="172">
        <v>1119</v>
      </c>
      <c r="O165" s="294"/>
      <c r="P165" s="294"/>
      <c r="Q165" s="1089">
        <v>1119</v>
      </c>
      <c r="R165" s="294"/>
      <c r="S165" s="294"/>
    </row>
    <row r="166" spans="1:17" ht="12.75">
      <c r="A166" s="57"/>
      <c r="B166" s="14"/>
      <c r="C166" s="19"/>
      <c r="D166" s="12"/>
      <c r="E166" s="16"/>
      <c r="F166" s="12"/>
      <c r="G166" s="16"/>
      <c r="H166" s="51"/>
      <c r="N166" s="35"/>
      <c r="Q166" s="747"/>
    </row>
    <row r="167" spans="1:19" s="3" customFormat="1" ht="12.75" customHeight="1">
      <c r="A167" s="906" t="s">
        <v>89</v>
      </c>
      <c r="B167" s="907"/>
      <c r="C167" s="908"/>
      <c r="D167" s="837">
        <f>D168+D170+D172</f>
        <v>12200</v>
      </c>
      <c r="E167" s="838">
        <v>5154</v>
      </c>
      <c r="F167" s="839">
        <v>51.54</v>
      </c>
      <c r="G167" s="838">
        <f>G168+G169+G170+G171+G172+G174+G175+G173</f>
        <v>9033</v>
      </c>
      <c r="H167" s="840">
        <v>74.04</v>
      </c>
      <c r="I167" s="841">
        <f>I168+I169+I170+I171+I172+I174+I175+I173</f>
        <v>12308</v>
      </c>
      <c r="J167" s="830">
        <v>100.89</v>
      </c>
      <c r="K167" s="831">
        <f>SUM(K168,K170,K172,K173,K174,K175)</f>
        <v>15225</v>
      </c>
      <c r="L167" s="831">
        <f>L168+L169+L170+L171+L172+L173+L174+L175</f>
        <v>16282</v>
      </c>
      <c r="M167" s="831">
        <f>SUM(M168,M170,M172,M173,M174,M175)</f>
        <v>10450</v>
      </c>
      <c r="N167" s="841">
        <f>N168+N170+N169+N171+N172+N173+N174+N175</f>
        <v>4580.200000000001</v>
      </c>
      <c r="O167" s="995">
        <v>1550</v>
      </c>
      <c r="P167" s="831">
        <f>SUM(P168,P170,P172,P173,P174,P175)</f>
        <v>12000</v>
      </c>
      <c r="Q167" s="1122">
        <f>Q168+Q170+Q172</f>
        <v>7545.9</v>
      </c>
      <c r="R167" s="831">
        <f>SUM(R168,R170,R172,R173,R174,R175)</f>
        <v>17050</v>
      </c>
      <c r="S167" s="831">
        <f>SUM(S168,S170,S172,S173,S174,S175)</f>
        <v>15050</v>
      </c>
    </row>
    <row r="168" spans="1:19" ht="12.75">
      <c r="A168" s="29">
        <v>610</v>
      </c>
      <c r="B168" s="34"/>
      <c r="C168" s="112" t="s">
        <v>4</v>
      </c>
      <c r="D168" s="32">
        <v>6000</v>
      </c>
      <c r="E168" s="32">
        <v>1044</v>
      </c>
      <c r="F168" s="32"/>
      <c r="G168" s="32">
        <v>1972</v>
      </c>
      <c r="H168" s="33"/>
      <c r="I168" s="304">
        <v>2987</v>
      </c>
      <c r="J168" s="434"/>
      <c r="K168" s="403">
        <v>7000</v>
      </c>
      <c r="L168" s="294">
        <v>1545</v>
      </c>
      <c r="M168" s="294">
        <v>6000</v>
      </c>
      <c r="N168" s="304">
        <v>707.66</v>
      </c>
      <c r="O168" s="294"/>
      <c r="P168" s="294">
        <v>6000</v>
      </c>
      <c r="Q168" s="1089">
        <v>3521.8</v>
      </c>
      <c r="R168" s="294">
        <v>6000</v>
      </c>
      <c r="S168" s="294">
        <v>6000</v>
      </c>
    </row>
    <row r="169" spans="1:20" s="7" customFormat="1" ht="12.75">
      <c r="A169" s="183">
        <v>610</v>
      </c>
      <c r="B169" s="184"/>
      <c r="C169" s="443" t="s">
        <v>306</v>
      </c>
      <c r="D169" s="182"/>
      <c r="E169" s="182">
        <v>721</v>
      </c>
      <c r="F169" s="182"/>
      <c r="G169" s="182">
        <v>1426</v>
      </c>
      <c r="H169" s="33"/>
      <c r="I169" s="303">
        <v>2135</v>
      </c>
      <c r="J169" s="444"/>
      <c r="K169" s="498">
        <v>3000</v>
      </c>
      <c r="L169" s="585">
        <v>5469</v>
      </c>
      <c r="M169" s="504">
        <v>1600</v>
      </c>
      <c r="N169" s="1042">
        <v>1354.04</v>
      </c>
      <c r="O169" s="576"/>
      <c r="P169" s="504">
        <v>1600</v>
      </c>
      <c r="Q169" s="1140">
        <v>2247.72</v>
      </c>
      <c r="R169" s="294">
        <v>3000</v>
      </c>
      <c r="S169" s="294">
        <v>3000</v>
      </c>
      <c r="T169" s="1"/>
    </row>
    <row r="170" spans="1:19" ht="12.75" customHeight="1">
      <c r="A170" s="29">
        <v>620</v>
      </c>
      <c r="B170" s="34"/>
      <c r="C170" s="22" t="s">
        <v>5</v>
      </c>
      <c r="D170" s="32">
        <v>2200</v>
      </c>
      <c r="E170" s="32">
        <v>253</v>
      </c>
      <c r="F170" s="32"/>
      <c r="G170" s="32">
        <v>428</v>
      </c>
      <c r="H170" s="33"/>
      <c r="I170" s="266">
        <v>691</v>
      </c>
      <c r="J170" s="431"/>
      <c r="K170" s="295">
        <v>2200</v>
      </c>
      <c r="L170" s="294">
        <v>869</v>
      </c>
      <c r="M170" s="294">
        <v>2000</v>
      </c>
      <c r="N170" s="266">
        <v>252.84</v>
      </c>
      <c r="O170" s="294"/>
      <c r="P170" s="294">
        <v>2000</v>
      </c>
      <c r="Q170" s="1089">
        <v>1282.2</v>
      </c>
      <c r="R170" s="294">
        <v>2000</v>
      </c>
      <c r="S170" s="294">
        <v>2000</v>
      </c>
    </row>
    <row r="171" spans="1:19" ht="12.75" customHeight="1">
      <c r="A171" s="183">
        <v>620</v>
      </c>
      <c r="B171" s="184"/>
      <c r="C171" s="189" t="s">
        <v>308</v>
      </c>
      <c r="D171" s="182"/>
      <c r="E171" s="182">
        <v>388</v>
      </c>
      <c r="F171" s="182"/>
      <c r="G171" s="182">
        <v>641</v>
      </c>
      <c r="H171" s="33"/>
      <c r="I171" s="303">
        <v>1022</v>
      </c>
      <c r="J171" s="446"/>
      <c r="K171" s="495">
        <v>1300</v>
      </c>
      <c r="L171" s="585">
        <v>1691</v>
      </c>
      <c r="M171" s="504">
        <v>1000</v>
      </c>
      <c r="N171" s="1042">
        <v>388.26</v>
      </c>
      <c r="O171" s="576"/>
      <c r="P171" s="504">
        <v>1000</v>
      </c>
      <c r="Q171" s="1140">
        <v>676.57</v>
      </c>
      <c r="R171" s="294">
        <v>1000</v>
      </c>
      <c r="S171" s="294">
        <v>1000</v>
      </c>
    </row>
    <row r="172" spans="1:19" ht="12.75" customHeight="1">
      <c r="A172" s="183">
        <v>633</v>
      </c>
      <c r="B172" s="184"/>
      <c r="C172" s="189" t="s">
        <v>253</v>
      </c>
      <c r="D172" s="182">
        <v>4000</v>
      </c>
      <c r="E172" s="182">
        <v>2748</v>
      </c>
      <c r="F172" s="182"/>
      <c r="G172" s="182">
        <v>4542</v>
      </c>
      <c r="H172" s="33"/>
      <c r="I172" s="303">
        <v>5449</v>
      </c>
      <c r="J172" s="448"/>
      <c r="K172" s="499">
        <v>6000</v>
      </c>
      <c r="L172" s="585">
        <v>5999</v>
      </c>
      <c r="M172" s="576">
        <v>2400</v>
      </c>
      <c r="N172" s="843">
        <v>1877.4</v>
      </c>
      <c r="O172" s="1057">
        <v>1550</v>
      </c>
      <c r="P172" s="576">
        <v>3950</v>
      </c>
      <c r="Q172" s="1121">
        <v>2741.9</v>
      </c>
      <c r="R172" s="294">
        <v>9000</v>
      </c>
      <c r="S172" s="294">
        <v>7000</v>
      </c>
    </row>
    <row r="173" spans="1:19" ht="12.75">
      <c r="A173" s="29">
        <v>633</v>
      </c>
      <c r="B173" s="184"/>
      <c r="C173" s="22" t="s">
        <v>262</v>
      </c>
      <c r="D173" s="182"/>
      <c r="E173" s="32">
        <v>0</v>
      </c>
      <c r="F173" s="182"/>
      <c r="G173" s="32">
        <v>24</v>
      </c>
      <c r="H173" s="33"/>
      <c r="I173" s="266">
        <v>24</v>
      </c>
      <c r="J173" s="430"/>
      <c r="K173" s="294">
        <v>25</v>
      </c>
      <c r="L173" s="294">
        <v>709</v>
      </c>
      <c r="M173" s="294">
        <v>50</v>
      </c>
      <c r="N173" s="266"/>
      <c r="O173" s="294"/>
      <c r="P173" s="294">
        <v>50</v>
      </c>
      <c r="Q173" s="1089">
        <v>0</v>
      </c>
      <c r="R173" s="294">
        <v>50</v>
      </c>
      <c r="S173" s="294">
        <v>50</v>
      </c>
    </row>
    <row r="174" spans="1:19" ht="12.75">
      <c r="A174" s="29">
        <v>634</v>
      </c>
      <c r="B174" s="34"/>
      <c r="C174" s="22" t="s">
        <v>79</v>
      </c>
      <c r="D174" s="32"/>
      <c r="E174" s="32">
        <v>0</v>
      </c>
      <c r="F174" s="32"/>
      <c r="G174" s="32">
        <v>0</v>
      </c>
      <c r="H174" s="33"/>
      <c r="I174" s="266">
        <v>0</v>
      </c>
      <c r="J174" s="431"/>
      <c r="K174" s="295">
        <v>0</v>
      </c>
      <c r="L174" s="294">
        <v>0</v>
      </c>
      <c r="M174" s="294">
        <v>0</v>
      </c>
      <c r="N174" s="266"/>
      <c r="O174" s="294"/>
      <c r="P174" s="294">
        <v>0</v>
      </c>
      <c r="Q174" s="1089">
        <v>0</v>
      </c>
      <c r="R174" s="294">
        <v>0</v>
      </c>
      <c r="S174" s="294">
        <v>0</v>
      </c>
    </row>
    <row r="175" spans="1:19" ht="12.75">
      <c r="A175" s="29">
        <v>637</v>
      </c>
      <c r="B175" s="34"/>
      <c r="C175" s="22" t="s">
        <v>65</v>
      </c>
      <c r="D175" s="32"/>
      <c r="E175" s="32">
        <v>0</v>
      </c>
      <c r="F175" s="32"/>
      <c r="G175" s="32">
        <v>0</v>
      </c>
      <c r="H175" s="33"/>
      <c r="I175" s="266">
        <v>0</v>
      </c>
      <c r="J175" s="431"/>
      <c r="K175" s="295">
        <v>0</v>
      </c>
      <c r="L175" s="294">
        <v>0</v>
      </c>
      <c r="M175" s="294">
        <v>0</v>
      </c>
      <c r="N175" s="266"/>
      <c r="O175" s="294"/>
      <c r="P175" s="294">
        <v>0</v>
      </c>
      <c r="Q175" s="1089">
        <v>0</v>
      </c>
      <c r="R175" s="294">
        <v>0</v>
      </c>
      <c r="S175" s="294">
        <v>0</v>
      </c>
    </row>
    <row r="176" spans="1:14" ht="12.75">
      <c r="A176" s="52"/>
      <c r="B176" s="52"/>
      <c r="C176" s="53"/>
      <c r="D176" s="80"/>
      <c r="E176" s="80"/>
      <c r="F176" s="80"/>
      <c r="G176" s="80"/>
      <c r="H176" s="56"/>
      <c r="I176" s="80"/>
      <c r="N176" s="80"/>
    </row>
    <row r="177" spans="1:19" s="52" customFormat="1" ht="11.25">
      <c r="A177" s="853" t="s">
        <v>90</v>
      </c>
      <c r="B177" s="854"/>
      <c r="C177" s="855"/>
      <c r="D177" s="681">
        <v>0</v>
      </c>
      <c r="E177" s="681">
        <v>0</v>
      </c>
      <c r="F177" s="388">
        <v>0</v>
      </c>
      <c r="G177" s="681">
        <v>0</v>
      </c>
      <c r="H177" s="823">
        <v>0</v>
      </c>
      <c r="I177" s="756">
        <v>0</v>
      </c>
      <c r="J177" s="836">
        <v>0</v>
      </c>
      <c r="K177" s="844">
        <f>SUM(K178)</f>
        <v>0</v>
      </c>
      <c r="L177" s="844">
        <f>SUM(L178)</f>
        <v>0</v>
      </c>
      <c r="M177" s="844">
        <f>SUM(M178)</f>
        <v>0</v>
      </c>
      <c r="N177" s="760">
        <v>0</v>
      </c>
      <c r="O177" s="844">
        <v>0</v>
      </c>
      <c r="P177" s="844">
        <f>SUM(P178)</f>
        <v>0</v>
      </c>
      <c r="Q177" s="1148">
        <v>0</v>
      </c>
      <c r="R177" s="844">
        <f>SUM(R178)</f>
        <v>0</v>
      </c>
      <c r="S177" s="844">
        <f>SUM(S178)</f>
        <v>0</v>
      </c>
    </row>
    <row r="178" spans="1:19" ht="12.75">
      <c r="A178" s="29">
        <v>637</v>
      </c>
      <c r="B178" s="34"/>
      <c r="C178" s="22" t="s">
        <v>65</v>
      </c>
      <c r="D178" s="245">
        <v>0</v>
      </c>
      <c r="E178" s="45">
        <v>0</v>
      </c>
      <c r="F178" s="45">
        <v>0</v>
      </c>
      <c r="G178" s="45">
        <v>0</v>
      </c>
      <c r="H178" s="33"/>
      <c r="I178" s="250">
        <v>0</v>
      </c>
      <c r="J178" s="430"/>
      <c r="K178" s="294">
        <f>SUM(K179)</f>
        <v>0</v>
      </c>
      <c r="L178" s="161">
        <v>0</v>
      </c>
      <c r="M178" s="161">
        <v>0</v>
      </c>
      <c r="N178" s="818">
        <v>0</v>
      </c>
      <c r="O178" s="161"/>
      <c r="P178" s="161">
        <v>0</v>
      </c>
      <c r="Q178" s="1149">
        <v>0</v>
      </c>
      <c r="R178" s="294">
        <v>0</v>
      </c>
      <c r="S178" s="294">
        <v>0</v>
      </c>
    </row>
    <row r="179" spans="1:19" ht="12.75">
      <c r="A179" s="29">
        <v>637</v>
      </c>
      <c r="B179" s="34" t="s">
        <v>35</v>
      </c>
      <c r="C179" s="21" t="s">
        <v>91</v>
      </c>
      <c r="D179" s="162">
        <v>0</v>
      </c>
      <c r="E179" s="81">
        <v>0</v>
      </c>
      <c r="F179" s="81">
        <v>0</v>
      </c>
      <c r="G179" s="60">
        <v>0</v>
      </c>
      <c r="H179" s="33"/>
      <c r="I179" s="292">
        <v>0</v>
      </c>
      <c r="J179" s="431"/>
      <c r="K179" s="493">
        <v>0</v>
      </c>
      <c r="L179" s="324">
        <v>0</v>
      </c>
      <c r="M179" s="324">
        <v>0</v>
      </c>
      <c r="N179" s="917">
        <v>0</v>
      </c>
      <c r="O179" s="324"/>
      <c r="P179" s="324">
        <v>0</v>
      </c>
      <c r="Q179" s="1150">
        <v>0</v>
      </c>
      <c r="R179" s="294">
        <v>0</v>
      </c>
      <c r="S179" s="294">
        <v>0</v>
      </c>
    </row>
    <row r="180" spans="1:17" ht="12.75">
      <c r="A180" s="52"/>
      <c r="B180" s="52"/>
      <c r="C180" s="53"/>
      <c r="D180" s="82"/>
      <c r="E180" s="82"/>
      <c r="F180" s="82"/>
      <c r="G180" s="82"/>
      <c r="H180" s="84"/>
      <c r="N180" s="35"/>
      <c r="Q180" s="1151"/>
    </row>
    <row r="181" spans="1:19" s="52" customFormat="1" ht="11.25">
      <c r="A181" s="853" t="s">
        <v>92</v>
      </c>
      <c r="B181" s="854"/>
      <c r="C181" s="855"/>
      <c r="D181" s="681">
        <v>6000</v>
      </c>
      <c r="E181" s="681">
        <f>E182+E184</f>
        <v>0</v>
      </c>
      <c r="F181" s="388">
        <v>0</v>
      </c>
      <c r="G181" s="681">
        <f>G182+G184</f>
        <v>716</v>
      </c>
      <c r="H181" s="823">
        <v>11.93</v>
      </c>
      <c r="I181" s="756">
        <f>I182+I184</f>
        <v>1002</v>
      </c>
      <c r="J181" s="836">
        <v>16.7</v>
      </c>
      <c r="K181" s="831">
        <f>SUM(K182,K184)</f>
        <v>1000</v>
      </c>
      <c r="L181" s="831">
        <f>SUM(L182,L184)</f>
        <v>3431</v>
      </c>
      <c r="M181" s="831">
        <f>SUM(M182,M184)</f>
        <v>3000</v>
      </c>
      <c r="N181" s="756">
        <v>0</v>
      </c>
      <c r="O181" s="831">
        <v>0</v>
      </c>
      <c r="P181" s="831">
        <f>SUM(P182,P184)</f>
        <v>3000</v>
      </c>
      <c r="Q181" s="1148">
        <v>0</v>
      </c>
      <c r="R181" s="831">
        <f>SUM(R182,R184)</f>
        <v>3000</v>
      </c>
      <c r="S181" s="831">
        <f>SUM(S182,S184)</f>
        <v>3000</v>
      </c>
    </row>
    <row r="182" spans="1:19" ht="12.75">
      <c r="A182" s="29">
        <v>633</v>
      </c>
      <c r="B182" s="34"/>
      <c r="C182" s="22" t="s">
        <v>68</v>
      </c>
      <c r="D182" s="45">
        <v>3000</v>
      </c>
      <c r="E182" s="45">
        <v>0</v>
      </c>
      <c r="F182" s="45"/>
      <c r="G182" s="45">
        <v>0</v>
      </c>
      <c r="H182" s="33"/>
      <c r="I182" s="250">
        <v>0</v>
      </c>
      <c r="J182" s="326"/>
      <c r="K182" s="402">
        <f>SUM(K183)</f>
        <v>0</v>
      </c>
      <c r="L182" s="471">
        <v>0</v>
      </c>
      <c r="M182" s="471">
        <v>2000</v>
      </c>
      <c r="N182" s="250">
        <v>0</v>
      </c>
      <c r="O182" s="402"/>
      <c r="P182" s="471">
        <v>2000</v>
      </c>
      <c r="Q182" s="1152">
        <v>0</v>
      </c>
      <c r="R182" s="294">
        <v>2000</v>
      </c>
      <c r="S182" s="294">
        <v>2000</v>
      </c>
    </row>
    <row r="183" spans="1:20" s="67" customFormat="1" ht="12.75">
      <c r="A183" s="29">
        <v>633</v>
      </c>
      <c r="B183" s="34" t="s">
        <v>17</v>
      </c>
      <c r="C183" s="22" t="s">
        <v>69</v>
      </c>
      <c r="D183" s="87">
        <v>3000</v>
      </c>
      <c r="E183" s="87">
        <v>0</v>
      </c>
      <c r="F183" s="87"/>
      <c r="G183" s="87">
        <v>0</v>
      </c>
      <c r="H183" s="88"/>
      <c r="I183" s="325">
        <v>0</v>
      </c>
      <c r="J183" s="293"/>
      <c r="K183" s="162">
        <v>0</v>
      </c>
      <c r="L183" s="161">
        <v>0</v>
      </c>
      <c r="M183" s="161">
        <v>0</v>
      </c>
      <c r="N183" s="325">
        <v>0</v>
      </c>
      <c r="O183" s="294"/>
      <c r="P183" s="161">
        <v>0</v>
      </c>
      <c r="Q183" s="1149">
        <v>0</v>
      </c>
      <c r="R183" s="294">
        <v>0</v>
      </c>
      <c r="S183" s="294">
        <v>0</v>
      </c>
      <c r="T183" s="1"/>
    </row>
    <row r="184" spans="1:20" s="67" customFormat="1" ht="12.75">
      <c r="A184" s="20">
        <v>635</v>
      </c>
      <c r="B184" s="34"/>
      <c r="C184" s="21" t="s">
        <v>70</v>
      </c>
      <c r="D184" s="58">
        <v>3000</v>
      </c>
      <c r="E184" s="45">
        <v>0</v>
      </c>
      <c r="F184" s="58"/>
      <c r="G184" s="45">
        <v>716</v>
      </c>
      <c r="H184" s="33"/>
      <c r="I184" s="250">
        <v>1002</v>
      </c>
      <c r="J184" s="431"/>
      <c r="K184" s="404">
        <v>1000</v>
      </c>
      <c r="L184" s="563">
        <v>3431</v>
      </c>
      <c r="M184" s="563">
        <v>1000</v>
      </c>
      <c r="N184" s="250">
        <v>0</v>
      </c>
      <c r="O184" s="1043"/>
      <c r="P184" s="563">
        <v>1000</v>
      </c>
      <c r="Q184" s="1153">
        <v>0</v>
      </c>
      <c r="R184" s="294">
        <v>1000</v>
      </c>
      <c r="S184" s="294">
        <v>1000</v>
      </c>
      <c r="T184" s="1"/>
    </row>
    <row r="185" spans="1:20" s="67" customFormat="1" ht="12.75">
      <c r="A185" s="57"/>
      <c r="B185" s="14"/>
      <c r="C185" s="18"/>
      <c r="D185" s="83"/>
      <c r="E185" s="54"/>
      <c r="F185" s="83"/>
      <c r="G185" s="54"/>
      <c r="H185" s="56"/>
      <c r="I185" s="54"/>
      <c r="J185" s="1"/>
      <c r="K185" s="1"/>
      <c r="L185" s="1"/>
      <c r="M185" s="1"/>
      <c r="N185" s="54"/>
      <c r="O185" s="1"/>
      <c r="P185" s="1"/>
      <c r="Q185" s="1151"/>
      <c r="R185" s="1"/>
      <c r="S185" s="1"/>
      <c r="T185" s="1"/>
    </row>
    <row r="186" spans="1:19" s="52" customFormat="1" ht="11.25">
      <c r="A186" s="853" t="s">
        <v>93</v>
      </c>
      <c r="B186" s="854"/>
      <c r="C186" s="854"/>
      <c r="D186" s="681">
        <v>0</v>
      </c>
      <c r="E186" s="681">
        <v>0</v>
      </c>
      <c r="F186" s="388">
        <v>0</v>
      </c>
      <c r="G186" s="681">
        <v>0</v>
      </c>
      <c r="H186" s="823">
        <v>0</v>
      </c>
      <c r="I186" s="756">
        <v>0</v>
      </c>
      <c r="J186" s="836">
        <v>0</v>
      </c>
      <c r="K186" s="844">
        <f>SUM(K187)</f>
        <v>0</v>
      </c>
      <c r="L186" s="844">
        <f>SUM(L187)</f>
        <v>0</v>
      </c>
      <c r="M186" s="844">
        <f>SUM(M187)</f>
        <v>0</v>
      </c>
      <c r="N186" s="756">
        <v>0</v>
      </c>
      <c r="O186" s="844">
        <v>0</v>
      </c>
      <c r="P186" s="844">
        <f>SUM(P187)</f>
        <v>0</v>
      </c>
      <c r="Q186" s="1148">
        <v>0</v>
      </c>
      <c r="R186" s="844">
        <f>SUM(R187)</f>
        <v>0</v>
      </c>
      <c r="S186" s="844">
        <f>SUM(S187)</f>
        <v>0</v>
      </c>
    </row>
    <row r="187" spans="1:19" ht="12.75">
      <c r="A187" s="29">
        <v>637</v>
      </c>
      <c r="B187" s="34"/>
      <c r="C187" s="22" t="s">
        <v>65</v>
      </c>
      <c r="D187" s="438">
        <v>0</v>
      </c>
      <c r="E187" s="438">
        <v>0</v>
      </c>
      <c r="F187" s="438"/>
      <c r="G187" s="438">
        <v>0</v>
      </c>
      <c r="H187" s="40"/>
      <c r="I187" s="439">
        <v>0</v>
      </c>
      <c r="J187" s="430"/>
      <c r="K187" s="294">
        <f>SUM(K188)</f>
        <v>0</v>
      </c>
      <c r="L187" s="161">
        <v>0</v>
      </c>
      <c r="M187" s="161">
        <v>0</v>
      </c>
      <c r="N187" s="439">
        <v>0</v>
      </c>
      <c r="O187" s="161"/>
      <c r="P187" s="161">
        <v>0</v>
      </c>
      <c r="Q187" s="1149">
        <v>0</v>
      </c>
      <c r="R187" s="294">
        <v>0</v>
      </c>
      <c r="S187" s="294">
        <v>0</v>
      </c>
    </row>
    <row r="188" spans="1:19" ht="12.75">
      <c r="A188" s="29">
        <v>637</v>
      </c>
      <c r="B188" s="34" t="s">
        <v>35</v>
      </c>
      <c r="C188" s="21" t="s">
        <v>91</v>
      </c>
      <c r="D188" s="81">
        <v>0</v>
      </c>
      <c r="E188" s="60">
        <v>0</v>
      </c>
      <c r="F188" s="81"/>
      <c r="G188" s="60">
        <v>0</v>
      </c>
      <c r="H188" s="33"/>
      <c r="I188" s="292">
        <v>0</v>
      </c>
      <c r="J188" s="282"/>
      <c r="K188" s="494">
        <v>0</v>
      </c>
      <c r="L188" s="544">
        <v>0</v>
      </c>
      <c r="M188" s="544">
        <v>0</v>
      </c>
      <c r="N188" s="292">
        <v>0</v>
      </c>
      <c r="O188" s="544"/>
      <c r="P188" s="544">
        <v>0</v>
      </c>
      <c r="Q188" s="1154">
        <v>0</v>
      </c>
      <c r="R188" s="294">
        <v>0</v>
      </c>
      <c r="S188" s="294">
        <v>0</v>
      </c>
    </row>
    <row r="189" spans="1:19" ht="12.75">
      <c r="A189" s="63" t="s">
        <v>94</v>
      </c>
      <c r="B189" s="64"/>
      <c r="C189" s="65" t="s">
        <v>95</v>
      </c>
      <c r="D189" s="827">
        <f>D151+D167+D177+D181+D186</f>
        <v>97300</v>
      </c>
      <c r="E189" s="827">
        <v>26669</v>
      </c>
      <c r="F189" s="389">
        <v>27.41</v>
      </c>
      <c r="G189" s="827">
        <v>53779</v>
      </c>
      <c r="H189" s="828">
        <v>55.27</v>
      </c>
      <c r="I189" s="755">
        <f>I151+I167+I177+I181+I186</f>
        <v>80703</v>
      </c>
      <c r="J189" s="845">
        <v>82.94</v>
      </c>
      <c r="K189" s="835">
        <f>SUM(K151,K167,K177,K181,K186)</f>
        <v>96175</v>
      </c>
      <c r="L189" s="835">
        <f>SUM(L151,L167,L177,L181,L186)</f>
        <v>113113</v>
      </c>
      <c r="M189" s="835">
        <f>SUM(M151,M167,M177,M181,M186)</f>
        <v>79920</v>
      </c>
      <c r="N189" s="755">
        <f>N151+N167+N177+N181+N186:O186</f>
        <v>28109.380000000005</v>
      </c>
      <c r="O189" s="1041">
        <f>O151+O167</f>
        <v>2550</v>
      </c>
      <c r="P189" s="835">
        <f>SUM(P151,P167,P177,P181,P186)</f>
        <v>82470</v>
      </c>
      <c r="Q189" s="829">
        <f>Q151+Q167+Q177+Q181+Q186</f>
        <v>52175.93000000001</v>
      </c>
      <c r="R189" s="835">
        <f>SUM(R151,R167,R177,R181,R186)</f>
        <v>99520</v>
      </c>
      <c r="S189" s="835">
        <f>SUM(S151,S167,S177,S181,S186)</f>
        <v>97520</v>
      </c>
    </row>
    <row r="190" spans="1:18" ht="12.75">
      <c r="A190" s="96"/>
      <c r="B190" s="13"/>
      <c r="C190" s="97"/>
      <c r="D190" s="66"/>
      <c r="E190" s="66"/>
      <c r="F190" s="66"/>
      <c r="G190" s="66"/>
      <c r="H190" s="98"/>
      <c r="I190" s="66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12.75">
      <c r="A191" s="96"/>
      <c r="B191" s="13"/>
      <c r="C191" s="97"/>
      <c r="D191" s="66"/>
      <c r="E191" s="66"/>
      <c r="F191" s="66"/>
      <c r="G191" s="66"/>
      <c r="H191" s="98"/>
      <c r="I191" s="66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12.75" hidden="1">
      <c r="A192" s="96"/>
      <c r="B192" s="13"/>
      <c r="C192" s="97"/>
      <c r="D192" s="66"/>
      <c r="E192" s="66"/>
      <c r="F192" s="66"/>
      <c r="G192" s="66"/>
      <c r="H192" s="98"/>
      <c r="I192" s="66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2.75" hidden="1">
      <c r="A193" s="96"/>
      <c r="B193" s="13"/>
      <c r="C193" s="97"/>
      <c r="D193" s="66"/>
      <c r="E193" s="66"/>
      <c r="F193" s="66"/>
      <c r="G193" s="66"/>
      <c r="H193" s="98"/>
      <c r="I193" s="66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12.75" hidden="1">
      <c r="A194" s="96"/>
      <c r="B194" s="13"/>
      <c r="C194" s="97"/>
      <c r="D194" s="66"/>
      <c r="E194" s="66"/>
      <c r="F194" s="66"/>
      <c r="G194" s="66"/>
      <c r="H194" s="98"/>
      <c r="I194" s="66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12.75">
      <c r="A195" s="96"/>
      <c r="B195" s="13"/>
      <c r="C195" s="97"/>
      <c r="D195" s="66"/>
      <c r="E195" s="66"/>
      <c r="F195" s="66"/>
      <c r="G195" s="66"/>
      <c r="H195" s="98"/>
      <c r="I195" s="66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12.75">
      <c r="A196" s="96"/>
      <c r="B196" s="13"/>
      <c r="C196" s="97"/>
      <c r="D196" s="66"/>
      <c r="E196" s="66"/>
      <c r="F196" s="66"/>
      <c r="G196" s="66"/>
      <c r="H196" s="98"/>
      <c r="I196" s="66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12.75">
      <c r="A197" s="96"/>
      <c r="B197" s="13"/>
      <c r="C197" s="97"/>
      <c r="D197" s="66"/>
      <c r="E197" s="66"/>
      <c r="F197" s="66"/>
      <c r="G197" s="66"/>
      <c r="H197" s="98"/>
      <c r="I197" s="66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12.75">
      <c r="A198" s="96"/>
      <c r="B198" s="13"/>
      <c r="C198" s="97"/>
      <c r="D198" s="66"/>
      <c r="E198" s="66"/>
      <c r="F198" s="66"/>
      <c r="G198" s="66"/>
      <c r="H198" s="98"/>
      <c r="I198" s="66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2.75">
      <c r="A199" s="96"/>
      <c r="B199" s="13"/>
      <c r="C199" s="97"/>
      <c r="D199" s="66"/>
      <c r="E199" s="66"/>
      <c r="F199" s="66"/>
      <c r="G199" s="66"/>
      <c r="H199" s="98"/>
      <c r="I199" s="66"/>
      <c r="J199" s="1195" t="s">
        <v>295</v>
      </c>
      <c r="K199" s="1195"/>
      <c r="L199" s="1195"/>
      <c r="M199" s="1195"/>
      <c r="N199" s="1195"/>
      <c r="O199" s="1195"/>
      <c r="P199" s="1195"/>
      <c r="Q199" s="1195"/>
      <c r="R199" s="1195"/>
    </row>
    <row r="200" spans="1:18" ht="12.75">
      <c r="A200" s="96"/>
      <c r="B200" s="13"/>
      <c r="C200" s="97"/>
      <c r="D200" s="66"/>
      <c r="E200" s="66"/>
      <c r="F200" s="66"/>
      <c r="G200" s="66"/>
      <c r="H200" s="98"/>
      <c r="I200" s="66"/>
      <c r="J200" s="7"/>
      <c r="K200" s="7"/>
      <c r="L200" s="7"/>
      <c r="M200" s="7"/>
      <c r="N200" s="7"/>
      <c r="O200" s="7"/>
      <c r="P200" s="7"/>
      <c r="Q200" s="7"/>
      <c r="R200" s="7"/>
    </row>
    <row r="201" spans="1:19" s="782" customFormat="1" ht="25.5">
      <c r="A201" s="772" t="s">
        <v>1</v>
      </c>
      <c r="B201" s="773"/>
      <c r="C201" s="774"/>
      <c r="D201" s="775" t="s">
        <v>273</v>
      </c>
      <c r="E201" s="775" t="s">
        <v>274</v>
      </c>
      <c r="F201" s="776" t="s">
        <v>2</v>
      </c>
      <c r="G201" s="775" t="s">
        <v>275</v>
      </c>
      <c r="H201" s="776" t="s">
        <v>2</v>
      </c>
      <c r="I201" s="775" t="s">
        <v>276</v>
      </c>
      <c r="J201" s="777" t="s">
        <v>2</v>
      </c>
      <c r="K201" s="778" t="s">
        <v>277</v>
      </c>
      <c r="L201" s="779" t="s">
        <v>322</v>
      </c>
      <c r="M201" s="780">
        <v>2012</v>
      </c>
      <c r="N201" s="842" t="s">
        <v>347</v>
      </c>
      <c r="O201" s="781" t="s">
        <v>277</v>
      </c>
      <c r="P201" s="781" t="s">
        <v>337</v>
      </c>
      <c r="Q201" s="1070" t="s">
        <v>366</v>
      </c>
      <c r="R201" s="780">
        <v>2013</v>
      </c>
      <c r="S201" s="780">
        <v>2014</v>
      </c>
    </row>
    <row r="202" spans="1:19" s="52" customFormat="1" ht="11.25">
      <c r="A202" s="853" t="s">
        <v>96</v>
      </c>
      <c r="B202" s="854"/>
      <c r="C202" s="855"/>
      <c r="D202" s="681">
        <f>D203+D204+D207+D208+D209</f>
        <v>60500</v>
      </c>
      <c r="E202" s="681">
        <f>E203+E204+E207+E208+E209</f>
        <v>35177</v>
      </c>
      <c r="F202" s="388">
        <v>58.14</v>
      </c>
      <c r="G202" s="681">
        <f>G203+G204+G207+G208+G209+G210</f>
        <v>46569</v>
      </c>
      <c r="H202" s="823">
        <v>76.97</v>
      </c>
      <c r="I202" s="756">
        <f>I203+I204+I207+I208+I209+I210</f>
        <v>52834</v>
      </c>
      <c r="J202" s="830">
        <v>87.33</v>
      </c>
      <c r="K202" s="831">
        <f>SUM(K203,K204,K207,K208,K209,)</f>
        <v>60000</v>
      </c>
      <c r="L202" s="831">
        <f>SUM(L203,L204,L207,L208,L209,)</f>
        <v>82027</v>
      </c>
      <c r="M202" s="831">
        <f>SUM(M203,M204,M207,M208,M209,)</f>
        <v>72000</v>
      </c>
      <c r="N202" s="756">
        <f>N203+N204+N207+N208+N209</f>
        <v>20856.81</v>
      </c>
      <c r="O202" s="831">
        <v>0</v>
      </c>
      <c r="P202" s="831">
        <f>SUM(P203,P204,P207,P208,P209,)</f>
        <v>72000</v>
      </c>
      <c r="Q202" s="1122">
        <f>SUM(Q203:Q210)</f>
        <v>37889.29</v>
      </c>
      <c r="R202" s="831">
        <f>SUM(R203,R204,R207,R208,R209,)</f>
        <v>72000</v>
      </c>
      <c r="S202" s="831">
        <f>SUM(S203,S204,S207,S208,S209,)</f>
        <v>72000</v>
      </c>
    </row>
    <row r="203" spans="1:20" s="7" customFormat="1" ht="12.75">
      <c r="A203" s="29">
        <v>633</v>
      </c>
      <c r="B203" s="34"/>
      <c r="C203" s="22" t="s">
        <v>68</v>
      </c>
      <c r="D203" s="58">
        <v>0</v>
      </c>
      <c r="E203" s="45">
        <v>0</v>
      </c>
      <c r="F203" s="58"/>
      <c r="G203" s="45">
        <v>0</v>
      </c>
      <c r="H203" s="33"/>
      <c r="I203" s="250">
        <v>0</v>
      </c>
      <c r="J203" s="434"/>
      <c r="K203" s="402">
        <v>0</v>
      </c>
      <c r="L203" s="294">
        <v>0</v>
      </c>
      <c r="M203" s="294">
        <v>0</v>
      </c>
      <c r="N203" s="250"/>
      <c r="O203" s="294"/>
      <c r="P203" s="294">
        <v>0</v>
      </c>
      <c r="Q203" s="294">
        <v>0</v>
      </c>
      <c r="R203" s="294">
        <v>0</v>
      </c>
      <c r="S203" s="294">
        <v>0</v>
      </c>
      <c r="T203" s="1"/>
    </row>
    <row r="204" spans="1:20" s="67" customFormat="1" ht="12.75">
      <c r="A204" s="29">
        <v>634</v>
      </c>
      <c r="B204" s="34"/>
      <c r="C204" s="22" t="s">
        <v>79</v>
      </c>
      <c r="D204" s="58">
        <v>0</v>
      </c>
      <c r="E204" s="45">
        <v>0</v>
      </c>
      <c r="F204" s="58"/>
      <c r="G204" s="45">
        <v>0</v>
      </c>
      <c r="H204" s="33"/>
      <c r="I204" s="250">
        <v>0</v>
      </c>
      <c r="J204" s="430"/>
      <c r="K204" s="294">
        <f>SUM(K205,K206)</f>
        <v>0</v>
      </c>
      <c r="L204" s="294">
        <f>SUM(L205,L206)</f>
        <v>0</v>
      </c>
      <c r="M204" s="294">
        <f>SUM(M205,M206)</f>
        <v>0</v>
      </c>
      <c r="N204" s="250"/>
      <c r="O204" s="294"/>
      <c r="P204" s="294">
        <f>SUM(P205,P206)</f>
        <v>0</v>
      </c>
      <c r="Q204" s="294">
        <v>0</v>
      </c>
      <c r="R204" s="294">
        <f>SUM(R205,R206)</f>
        <v>0</v>
      </c>
      <c r="S204" s="294">
        <f>SUM(S205,S206)</f>
        <v>0</v>
      </c>
      <c r="T204" s="1"/>
    </row>
    <row r="205" spans="1:19" ht="12.75">
      <c r="A205" s="29">
        <v>634</v>
      </c>
      <c r="B205" s="34" t="s">
        <v>11</v>
      </c>
      <c r="C205" s="22" t="s">
        <v>97</v>
      </c>
      <c r="D205" s="59">
        <v>0</v>
      </c>
      <c r="E205" s="60">
        <v>0</v>
      </c>
      <c r="F205" s="59"/>
      <c r="G205" s="60">
        <v>0</v>
      </c>
      <c r="H205" s="33"/>
      <c r="I205" s="292">
        <v>0</v>
      </c>
      <c r="J205" s="431"/>
      <c r="K205" s="493">
        <v>0</v>
      </c>
      <c r="L205" s="294">
        <v>0</v>
      </c>
      <c r="M205" s="294">
        <v>0</v>
      </c>
      <c r="N205" s="292"/>
      <c r="O205" s="294"/>
      <c r="P205" s="294">
        <v>0</v>
      </c>
      <c r="Q205" s="294">
        <v>0</v>
      </c>
      <c r="R205" s="294">
        <v>0</v>
      </c>
      <c r="S205" s="294">
        <v>0</v>
      </c>
    </row>
    <row r="206" spans="1:19" ht="12.75">
      <c r="A206" s="29">
        <v>634</v>
      </c>
      <c r="B206" s="34" t="s">
        <v>13</v>
      </c>
      <c r="C206" s="22" t="s">
        <v>81</v>
      </c>
      <c r="D206" s="59">
        <v>0</v>
      </c>
      <c r="E206" s="60">
        <v>0</v>
      </c>
      <c r="F206" s="59"/>
      <c r="G206" s="60">
        <v>0</v>
      </c>
      <c r="H206" s="33"/>
      <c r="I206" s="292">
        <v>0</v>
      </c>
      <c r="J206" s="433"/>
      <c r="K206" s="494">
        <v>0</v>
      </c>
      <c r="L206" s="294">
        <v>0</v>
      </c>
      <c r="M206" s="294">
        <v>0</v>
      </c>
      <c r="N206" s="292"/>
      <c r="O206" s="294"/>
      <c r="P206" s="294">
        <v>0</v>
      </c>
      <c r="Q206" s="294">
        <v>0</v>
      </c>
      <c r="R206" s="294">
        <v>0</v>
      </c>
      <c r="S206" s="294">
        <v>0</v>
      </c>
    </row>
    <row r="207" spans="1:19" ht="12.75">
      <c r="A207" s="29">
        <v>635</v>
      </c>
      <c r="B207" s="34"/>
      <c r="C207" s="22" t="s">
        <v>70</v>
      </c>
      <c r="D207" s="58">
        <v>500</v>
      </c>
      <c r="E207" s="45">
        <v>0</v>
      </c>
      <c r="F207" s="58"/>
      <c r="G207" s="45">
        <v>0</v>
      </c>
      <c r="H207" s="33"/>
      <c r="I207" s="250">
        <v>0</v>
      </c>
      <c r="J207" s="434"/>
      <c r="K207" s="500">
        <v>0</v>
      </c>
      <c r="L207" s="294">
        <v>0</v>
      </c>
      <c r="M207" s="294">
        <v>0</v>
      </c>
      <c r="N207" s="250"/>
      <c r="O207" s="294"/>
      <c r="P207" s="294">
        <v>0</v>
      </c>
      <c r="Q207" s="294">
        <v>0</v>
      </c>
      <c r="R207" s="294">
        <v>0</v>
      </c>
      <c r="S207" s="294">
        <v>0</v>
      </c>
    </row>
    <row r="208" spans="1:19" ht="12.75">
      <c r="A208" s="29">
        <v>636</v>
      </c>
      <c r="B208" s="34"/>
      <c r="C208" s="22" t="s">
        <v>98</v>
      </c>
      <c r="D208" s="58">
        <v>0</v>
      </c>
      <c r="E208" s="45">
        <v>0</v>
      </c>
      <c r="F208" s="58"/>
      <c r="G208" s="45">
        <v>0</v>
      </c>
      <c r="H208" s="33"/>
      <c r="I208" s="250">
        <v>0</v>
      </c>
      <c r="J208" s="430"/>
      <c r="K208" s="294"/>
      <c r="L208" s="294">
        <v>0</v>
      </c>
      <c r="M208" s="294">
        <v>0</v>
      </c>
      <c r="N208" s="250"/>
      <c r="O208" s="294"/>
      <c r="P208" s="294">
        <v>0</v>
      </c>
      <c r="Q208" s="294">
        <v>0</v>
      </c>
      <c r="R208" s="294">
        <v>0</v>
      </c>
      <c r="S208" s="294">
        <v>0</v>
      </c>
    </row>
    <row r="209" spans="1:19" ht="12.75">
      <c r="A209" s="141">
        <v>637</v>
      </c>
      <c r="B209" s="142"/>
      <c r="C209" s="143" t="s">
        <v>65</v>
      </c>
      <c r="D209" s="137">
        <v>60000</v>
      </c>
      <c r="E209" s="137">
        <v>35177</v>
      </c>
      <c r="F209" s="137"/>
      <c r="G209" s="137">
        <v>21379</v>
      </c>
      <c r="H209" s="88"/>
      <c r="I209" s="306">
        <v>27644</v>
      </c>
      <c r="J209" s="431"/>
      <c r="K209" s="404">
        <v>60000</v>
      </c>
      <c r="L209" s="294">
        <v>82027</v>
      </c>
      <c r="M209" s="294">
        <v>72000</v>
      </c>
      <c r="N209" s="306">
        <v>20856.81</v>
      </c>
      <c r="O209" s="294"/>
      <c r="P209" s="294">
        <v>72000</v>
      </c>
      <c r="Q209" s="294">
        <v>37889.29</v>
      </c>
      <c r="R209" s="554">
        <v>72000</v>
      </c>
      <c r="S209" s="554">
        <v>72000</v>
      </c>
    </row>
    <row r="210" spans="1:19" ht="12.75">
      <c r="A210" s="168">
        <v>637</v>
      </c>
      <c r="B210" s="159"/>
      <c r="C210" s="315" t="s">
        <v>309</v>
      </c>
      <c r="D210" s="172"/>
      <c r="E210" s="172">
        <v>0</v>
      </c>
      <c r="F210" s="172"/>
      <c r="G210" s="172">
        <v>25190</v>
      </c>
      <c r="H210" s="160"/>
      <c r="I210" s="307">
        <v>25190</v>
      </c>
      <c r="J210" s="431"/>
      <c r="K210" s="404">
        <v>25190</v>
      </c>
      <c r="L210" s="593">
        <v>25190</v>
      </c>
      <c r="M210" s="294">
        <v>0</v>
      </c>
      <c r="N210" s="750"/>
      <c r="O210" s="294"/>
      <c r="P210" s="294">
        <v>0</v>
      </c>
      <c r="Q210" s="294">
        <v>0</v>
      </c>
      <c r="R210" s="294">
        <v>0</v>
      </c>
      <c r="S210" s="294">
        <v>0</v>
      </c>
    </row>
    <row r="211" spans="1:14" ht="12.75">
      <c r="A211" s="7"/>
      <c r="B211" s="7"/>
      <c r="C211" s="7"/>
      <c r="D211" s="74"/>
      <c r="E211" s="93"/>
      <c r="F211" s="74"/>
      <c r="G211" s="93"/>
      <c r="H211" s="72"/>
      <c r="I211" s="93"/>
      <c r="J211" s="7"/>
      <c r="N211" s="93"/>
    </row>
    <row r="212" spans="1:19" s="52" customFormat="1" ht="11.25">
      <c r="A212" s="853" t="s">
        <v>99</v>
      </c>
      <c r="B212" s="854"/>
      <c r="C212" s="855"/>
      <c r="D212" s="681">
        <f>D213+D214+D215+D216+D217+D218</f>
        <v>27800</v>
      </c>
      <c r="E212" s="681">
        <v>10202</v>
      </c>
      <c r="F212" s="388">
        <v>36.7</v>
      </c>
      <c r="G212" s="681">
        <v>13832</v>
      </c>
      <c r="H212" s="823">
        <v>49.78</v>
      </c>
      <c r="I212" s="756">
        <f>I213+I214+I215+I216+I217+I218</f>
        <v>18102</v>
      </c>
      <c r="J212" s="830">
        <v>65.12</v>
      </c>
      <c r="K212" s="831">
        <f>SUM(K213,K214,K215,K216,K217,K218)</f>
        <v>25500</v>
      </c>
      <c r="L212" s="831">
        <f>SUM(L213,L214,L215,L216,L217,L218)</f>
        <v>30158</v>
      </c>
      <c r="M212" s="831">
        <f>SUM(M213,M214,M215,M216,M217,M218)</f>
        <v>25000</v>
      </c>
      <c r="N212" s="756">
        <f>N213+N214+N215+N216+N217+N218</f>
        <v>4819.530000000001</v>
      </c>
      <c r="O212" s="831">
        <v>0</v>
      </c>
      <c r="P212" s="831">
        <f>SUM(P213,P214,P215,P216,P217,P218)</f>
        <v>25000</v>
      </c>
      <c r="Q212" s="1122">
        <f>Q213+Q214+Q215+Q216+Q217+Q218</f>
        <v>10113.609999999999</v>
      </c>
      <c r="R212" s="831">
        <f>SUM(R213,R214,R215,R216,R217,R218)</f>
        <v>25000</v>
      </c>
      <c r="S212" s="831">
        <f>SUM(S213,S214,S215,S216,S217,S218)</f>
        <v>25000</v>
      </c>
    </row>
    <row r="213" spans="1:20" s="7" customFormat="1" ht="12.75">
      <c r="A213" s="20">
        <v>610</v>
      </c>
      <c r="B213" s="21"/>
      <c r="C213" s="22" t="s">
        <v>4</v>
      </c>
      <c r="D213" s="61">
        <v>5000</v>
      </c>
      <c r="E213" s="61">
        <v>1201</v>
      </c>
      <c r="F213" s="61"/>
      <c r="G213" s="61">
        <v>2316</v>
      </c>
      <c r="H213" s="62"/>
      <c r="I213" s="420">
        <v>3498</v>
      </c>
      <c r="J213" s="326"/>
      <c r="K213" s="403">
        <v>5000</v>
      </c>
      <c r="L213" s="471">
        <v>4801</v>
      </c>
      <c r="M213" s="471">
        <v>5000</v>
      </c>
      <c r="N213" s="420">
        <v>1187.48</v>
      </c>
      <c r="O213" s="402"/>
      <c r="P213" s="471">
        <v>5000</v>
      </c>
      <c r="Q213" s="471">
        <v>2373.68</v>
      </c>
      <c r="R213" s="402">
        <v>5000</v>
      </c>
      <c r="S213" s="294">
        <v>5000</v>
      </c>
      <c r="T213" s="1"/>
    </row>
    <row r="214" spans="1:20" s="67" customFormat="1" ht="12.75">
      <c r="A214" s="20">
        <v>620</v>
      </c>
      <c r="B214" s="21"/>
      <c r="C214" s="22" t="s">
        <v>5</v>
      </c>
      <c r="D214" s="61">
        <v>1800</v>
      </c>
      <c r="E214" s="61">
        <v>442</v>
      </c>
      <c r="F214" s="61"/>
      <c r="G214" s="61">
        <v>736</v>
      </c>
      <c r="H214" s="62"/>
      <c r="I214" s="420">
        <v>1177</v>
      </c>
      <c r="J214" s="293"/>
      <c r="K214" s="174">
        <v>1500</v>
      </c>
      <c r="L214" s="161">
        <v>1724</v>
      </c>
      <c r="M214" s="161">
        <v>1500</v>
      </c>
      <c r="N214" s="420">
        <v>441.36</v>
      </c>
      <c r="O214" s="294"/>
      <c r="P214" s="161">
        <v>1500</v>
      </c>
      <c r="Q214" s="161">
        <v>882.72</v>
      </c>
      <c r="R214" s="294">
        <v>1500</v>
      </c>
      <c r="S214" s="294">
        <v>1500</v>
      </c>
      <c r="T214" s="1"/>
    </row>
    <row r="215" spans="1:20" s="67" customFormat="1" ht="12.75">
      <c r="A215" s="572">
        <v>632</v>
      </c>
      <c r="B215" s="573"/>
      <c r="C215" s="574" t="s">
        <v>67</v>
      </c>
      <c r="D215" s="145">
        <v>7000</v>
      </c>
      <c r="E215" s="145">
        <v>2523</v>
      </c>
      <c r="F215" s="145"/>
      <c r="G215" s="145">
        <v>3676</v>
      </c>
      <c r="H215" s="440"/>
      <c r="I215" s="441">
        <v>4486</v>
      </c>
      <c r="J215" s="286"/>
      <c r="K215" s="404">
        <v>7000</v>
      </c>
      <c r="L215" s="324">
        <v>5702</v>
      </c>
      <c r="M215" s="324">
        <v>7000</v>
      </c>
      <c r="N215" s="441">
        <v>1427.72</v>
      </c>
      <c r="O215" s="295"/>
      <c r="P215" s="324">
        <v>7000</v>
      </c>
      <c r="Q215" s="324">
        <v>2572.46</v>
      </c>
      <c r="R215" s="295">
        <v>7000</v>
      </c>
      <c r="S215" s="294">
        <v>7000</v>
      </c>
      <c r="T215" s="1"/>
    </row>
    <row r="216" spans="1:20" s="67" customFormat="1" ht="12.75">
      <c r="A216" s="170">
        <v>633</v>
      </c>
      <c r="B216" s="575"/>
      <c r="C216" s="315" t="s">
        <v>68</v>
      </c>
      <c r="D216" s="571">
        <v>0</v>
      </c>
      <c r="E216" s="145">
        <v>0</v>
      </c>
      <c r="F216" s="145"/>
      <c r="G216" s="145">
        <v>0</v>
      </c>
      <c r="H216" s="440"/>
      <c r="I216" s="441">
        <v>0</v>
      </c>
      <c r="J216" s="284"/>
      <c r="K216" s="478">
        <v>0</v>
      </c>
      <c r="L216" s="544">
        <v>0</v>
      </c>
      <c r="M216" s="544">
        <v>0</v>
      </c>
      <c r="N216" s="441"/>
      <c r="O216" s="478"/>
      <c r="P216" s="544">
        <v>0</v>
      </c>
      <c r="Q216" s="544">
        <v>0</v>
      </c>
      <c r="R216" s="478">
        <v>0</v>
      </c>
      <c r="S216" s="294">
        <v>0</v>
      </c>
      <c r="T216" s="1"/>
    </row>
    <row r="217" spans="1:20" s="67" customFormat="1" ht="12.75">
      <c r="A217" s="13">
        <v>634</v>
      </c>
      <c r="B217" s="94"/>
      <c r="C217" s="13" t="s">
        <v>248</v>
      </c>
      <c r="D217" s="145">
        <v>8000</v>
      </c>
      <c r="E217" s="145">
        <v>2273</v>
      </c>
      <c r="F217" s="145"/>
      <c r="G217" s="145">
        <v>3221</v>
      </c>
      <c r="H217" s="440"/>
      <c r="I217" s="441">
        <v>5050</v>
      </c>
      <c r="J217" s="293"/>
      <c r="K217" s="174">
        <v>7000</v>
      </c>
      <c r="L217" s="161">
        <v>10346</v>
      </c>
      <c r="M217" s="161">
        <v>8000</v>
      </c>
      <c r="N217" s="441">
        <v>1761.41</v>
      </c>
      <c r="O217" s="294"/>
      <c r="P217" s="161">
        <v>8000</v>
      </c>
      <c r="Q217" s="161">
        <v>4283.19</v>
      </c>
      <c r="R217" s="294">
        <v>8000</v>
      </c>
      <c r="S217" s="294">
        <v>8000</v>
      </c>
      <c r="T217" s="1"/>
    </row>
    <row r="218" spans="1:20" s="67" customFormat="1" ht="12.75">
      <c r="A218" s="20">
        <v>637</v>
      </c>
      <c r="B218" s="34"/>
      <c r="C218" s="22" t="s">
        <v>65</v>
      </c>
      <c r="D218" s="245">
        <v>6000</v>
      </c>
      <c r="E218" s="245">
        <v>3763</v>
      </c>
      <c r="F218" s="245"/>
      <c r="G218" s="245">
        <v>3883</v>
      </c>
      <c r="H218" s="88"/>
      <c r="I218" s="442">
        <v>3891</v>
      </c>
      <c r="J218" s="431"/>
      <c r="K218" s="404">
        <v>5000</v>
      </c>
      <c r="L218" s="324">
        <v>7585</v>
      </c>
      <c r="M218" s="324">
        <v>3500</v>
      </c>
      <c r="N218" s="442">
        <v>1.56</v>
      </c>
      <c r="O218" s="294"/>
      <c r="P218" s="324">
        <v>3500</v>
      </c>
      <c r="Q218" s="324">
        <v>1.56</v>
      </c>
      <c r="R218" s="295">
        <v>3500</v>
      </c>
      <c r="S218" s="294">
        <v>3500</v>
      </c>
      <c r="T218" s="1"/>
    </row>
    <row r="219" spans="1:20" s="67" customFormat="1" ht="12.75">
      <c r="A219" s="57"/>
      <c r="B219" s="14"/>
      <c r="C219" s="19"/>
      <c r="D219" s="77"/>
      <c r="E219" s="77"/>
      <c r="F219" s="77"/>
      <c r="G219" s="77"/>
      <c r="H219" s="71"/>
      <c r="I219" s="77"/>
      <c r="J219" s="1"/>
      <c r="K219" s="1"/>
      <c r="L219" s="1"/>
      <c r="M219" s="1"/>
      <c r="N219" s="996"/>
      <c r="O219" s="1"/>
      <c r="P219" s="1"/>
      <c r="Q219" s="1"/>
      <c r="R219" s="1"/>
      <c r="S219" s="1"/>
      <c r="T219" s="1"/>
    </row>
    <row r="220" spans="1:19" s="52" customFormat="1" ht="11.25">
      <c r="A220" s="853" t="s">
        <v>100</v>
      </c>
      <c r="B220" s="854"/>
      <c r="C220" s="855"/>
      <c r="D220" s="681">
        <f>D221</f>
        <v>450</v>
      </c>
      <c r="E220" s="681">
        <v>2466</v>
      </c>
      <c r="F220" s="681"/>
      <c r="G220" s="681">
        <v>2466</v>
      </c>
      <c r="H220" s="823"/>
      <c r="I220" s="756">
        <f>I221+I222</f>
        <v>66</v>
      </c>
      <c r="J220" s="830">
        <v>14.67</v>
      </c>
      <c r="K220" s="844">
        <f>SUM(K221)</f>
        <v>66</v>
      </c>
      <c r="L220" s="844">
        <f>SUM(L221)</f>
        <v>66</v>
      </c>
      <c r="M220" s="844">
        <f>SUM(M221)</f>
        <v>66</v>
      </c>
      <c r="N220" s="756">
        <f>N221+N222</f>
        <v>0</v>
      </c>
      <c r="O220" s="887">
        <v>0</v>
      </c>
      <c r="P220" s="844">
        <f>SUM(P221)</f>
        <v>66</v>
      </c>
      <c r="Q220" s="1148">
        <v>0</v>
      </c>
      <c r="R220" s="844">
        <f>SUM(R221)</f>
        <v>66</v>
      </c>
      <c r="S220" s="844">
        <f>SUM(S221)</f>
        <v>66</v>
      </c>
    </row>
    <row r="221" spans="1:19" ht="12.75">
      <c r="A221" s="29">
        <v>637</v>
      </c>
      <c r="B221" s="34"/>
      <c r="C221" s="22" t="s">
        <v>65</v>
      </c>
      <c r="D221" s="45">
        <v>450</v>
      </c>
      <c r="E221" s="45">
        <v>2466</v>
      </c>
      <c r="F221" s="45"/>
      <c r="G221" s="45">
        <v>2466</v>
      </c>
      <c r="H221" s="33"/>
      <c r="I221" s="250">
        <v>66</v>
      </c>
      <c r="J221" s="434"/>
      <c r="K221" s="402">
        <v>66</v>
      </c>
      <c r="L221" s="294">
        <v>66</v>
      </c>
      <c r="M221" s="294">
        <v>66</v>
      </c>
      <c r="N221" s="250"/>
      <c r="O221" s="294"/>
      <c r="P221" s="294">
        <v>66</v>
      </c>
      <c r="Q221" s="1137">
        <v>0</v>
      </c>
      <c r="R221" s="294">
        <v>66</v>
      </c>
      <c r="S221" s="294">
        <v>66</v>
      </c>
    </row>
    <row r="222" spans="1:19" ht="12.75">
      <c r="A222" s="29">
        <v>637</v>
      </c>
      <c r="B222" s="34" t="s">
        <v>35</v>
      </c>
      <c r="C222" s="21" t="s">
        <v>91</v>
      </c>
      <c r="D222" s="81">
        <v>0</v>
      </c>
      <c r="E222" s="60">
        <v>2466</v>
      </c>
      <c r="F222" s="81"/>
      <c r="G222" s="60">
        <v>2466</v>
      </c>
      <c r="H222" s="33"/>
      <c r="I222" s="292">
        <v>0</v>
      </c>
      <c r="J222" s="430"/>
      <c r="K222" s="492">
        <v>66</v>
      </c>
      <c r="L222" s="594">
        <v>66</v>
      </c>
      <c r="M222" s="294">
        <v>66</v>
      </c>
      <c r="N222" s="749"/>
      <c r="O222" s="294"/>
      <c r="P222" s="294">
        <v>66</v>
      </c>
      <c r="Q222" s="1137">
        <v>0</v>
      </c>
      <c r="R222" s="294">
        <v>66</v>
      </c>
      <c r="S222" s="294">
        <v>66</v>
      </c>
    </row>
    <row r="223" spans="1:19" ht="12.75">
      <c r="A223" s="63" t="s">
        <v>101</v>
      </c>
      <c r="B223" s="64"/>
      <c r="C223" s="65" t="s">
        <v>102</v>
      </c>
      <c r="D223" s="827">
        <f>D202+D212+D220</f>
        <v>88750</v>
      </c>
      <c r="E223" s="827">
        <v>47845</v>
      </c>
      <c r="F223" s="389">
        <v>53.91</v>
      </c>
      <c r="G223" s="827">
        <v>62867</v>
      </c>
      <c r="H223" s="828">
        <v>70.84</v>
      </c>
      <c r="I223" s="755">
        <f>I202+I212+I220</f>
        <v>71002</v>
      </c>
      <c r="J223" s="846">
        <v>80</v>
      </c>
      <c r="K223" s="834">
        <f>SUM(K202,K212,K220)</f>
        <v>85566</v>
      </c>
      <c r="L223" s="834">
        <f>SUM(L202,L212,L220)</f>
        <v>112251</v>
      </c>
      <c r="M223" s="834">
        <f>SUM(M202,M212,M220)</f>
        <v>97066</v>
      </c>
      <c r="N223" s="755">
        <f>N202+N212+N220</f>
        <v>25676.340000000004</v>
      </c>
      <c r="O223" s="834">
        <v>0</v>
      </c>
      <c r="P223" s="834">
        <f>SUM(P202,P212,P220)</f>
        <v>97066</v>
      </c>
      <c r="Q223" s="1155">
        <f>Q202+Q212+Q220</f>
        <v>48002.9</v>
      </c>
      <c r="R223" s="834">
        <f>SUM(R202,R212,R220)</f>
        <v>97066</v>
      </c>
      <c r="S223" s="834">
        <f>SUM(S202,S212,S220)</f>
        <v>97066</v>
      </c>
    </row>
    <row r="224" spans="1:18" ht="12.75">
      <c r="A224" s="96"/>
      <c r="B224" s="13"/>
      <c r="C224" s="97"/>
      <c r="D224" s="66"/>
      <c r="E224" s="66"/>
      <c r="F224" s="66"/>
      <c r="G224" s="66"/>
      <c r="H224" s="98"/>
      <c r="I224" s="66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2.75">
      <c r="A225" s="96"/>
      <c r="B225" s="13"/>
      <c r="C225" s="97"/>
      <c r="D225" s="66"/>
      <c r="E225" s="66"/>
      <c r="F225" s="66"/>
      <c r="G225" s="66"/>
      <c r="H225" s="98"/>
      <c r="I225" s="66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2.75">
      <c r="A226" s="96"/>
      <c r="B226" s="13"/>
      <c r="C226" s="97"/>
      <c r="D226" s="66"/>
      <c r="E226" s="66"/>
      <c r="F226" s="66"/>
      <c r="G226" s="66"/>
      <c r="H226" s="98"/>
      <c r="I226" s="66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2.75">
      <c r="A227" s="96"/>
      <c r="B227" s="13"/>
      <c r="C227" s="97"/>
      <c r="D227" s="66"/>
      <c r="E227" s="66"/>
      <c r="F227" s="66"/>
      <c r="G227" s="66"/>
      <c r="H227" s="98"/>
      <c r="I227" s="66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2.75">
      <c r="A228" s="96"/>
      <c r="B228" s="13"/>
      <c r="C228" s="97"/>
      <c r="D228" s="66"/>
      <c r="E228" s="66"/>
      <c r="F228" s="66"/>
      <c r="G228" s="66"/>
      <c r="H228" s="98"/>
      <c r="I228" s="66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2.75">
      <c r="A229" s="96"/>
      <c r="B229" s="13"/>
      <c r="C229" s="97"/>
      <c r="D229" s="66"/>
      <c r="E229" s="66"/>
      <c r="F229" s="66"/>
      <c r="G229" s="66"/>
      <c r="H229" s="98"/>
      <c r="I229" s="66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2.75">
      <c r="A230" s="96"/>
      <c r="B230" s="13"/>
      <c r="C230" s="97"/>
      <c r="D230" s="66"/>
      <c r="E230" s="66"/>
      <c r="F230" s="66"/>
      <c r="G230" s="66"/>
      <c r="H230" s="98"/>
      <c r="I230" s="66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2.75">
      <c r="A231" s="96"/>
      <c r="B231" s="13"/>
      <c r="C231" s="97"/>
      <c r="D231" s="66"/>
      <c r="E231" s="66"/>
      <c r="F231" s="66"/>
      <c r="G231" s="66"/>
      <c r="H231" s="98"/>
      <c r="I231" s="66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2.75">
      <c r="A232" s="96"/>
      <c r="B232" s="13"/>
      <c r="C232" s="97"/>
      <c r="D232" s="66"/>
      <c r="E232" s="66"/>
      <c r="F232" s="66"/>
      <c r="G232" s="66"/>
      <c r="H232" s="98"/>
      <c r="I232" s="66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12.75">
      <c r="A233" s="96"/>
      <c r="B233" s="13"/>
      <c r="C233" s="97"/>
      <c r="D233" s="66"/>
      <c r="E233" s="66"/>
      <c r="F233" s="66"/>
      <c r="G233" s="66"/>
      <c r="H233" s="98"/>
      <c r="I233" s="66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2.75">
      <c r="A234" s="96"/>
      <c r="B234" s="13"/>
      <c r="C234" s="97"/>
      <c r="D234" s="66"/>
      <c r="E234" s="66"/>
      <c r="F234" s="66"/>
      <c r="G234" s="66"/>
      <c r="H234" s="98"/>
      <c r="I234" s="66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2.75">
      <c r="A235" s="96"/>
      <c r="B235" s="13"/>
      <c r="C235" s="97"/>
      <c r="D235" s="66"/>
      <c r="E235" s="66"/>
      <c r="F235" s="66"/>
      <c r="G235" s="66"/>
      <c r="H235" s="98"/>
      <c r="I235" s="66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2.75">
      <c r="A236" s="96"/>
      <c r="B236" s="13"/>
      <c r="C236" s="97"/>
      <c r="D236" s="66"/>
      <c r="E236" s="66"/>
      <c r="F236" s="66"/>
      <c r="G236" s="66"/>
      <c r="H236" s="98"/>
      <c r="I236" s="66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2.75">
      <c r="A237" s="96"/>
      <c r="B237" s="13"/>
      <c r="C237" s="97"/>
      <c r="D237" s="66"/>
      <c r="E237" s="66"/>
      <c r="F237" s="66"/>
      <c r="G237" s="66"/>
      <c r="H237" s="98"/>
      <c r="I237" s="66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2.75">
      <c r="A238" s="96"/>
      <c r="B238" s="13"/>
      <c r="C238" s="97"/>
      <c r="D238" s="66"/>
      <c r="E238" s="66"/>
      <c r="F238" s="66"/>
      <c r="G238" s="66"/>
      <c r="H238" s="98"/>
      <c r="I238" s="66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2.75">
      <c r="A239" s="96"/>
      <c r="B239" s="13"/>
      <c r="C239" s="97"/>
      <c r="D239" s="66"/>
      <c r="E239" s="66"/>
      <c r="F239" s="66"/>
      <c r="G239" s="66"/>
      <c r="H239" s="98"/>
      <c r="I239" s="66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2.75">
      <c r="A240" s="96"/>
      <c r="B240" s="13"/>
      <c r="C240" s="97"/>
      <c r="D240" s="66"/>
      <c r="E240" s="66"/>
      <c r="F240" s="66"/>
      <c r="G240" s="66"/>
      <c r="H240" s="98"/>
      <c r="I240" s="66"/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12.75">
      <c r="A241" s="96"/>
      <c r="B241" s="13"/>
      <c r="C241" s="97"/>
      <c r="D241" s="66"/>
      <c r="E241" s="66"/>
      <c r="F241" s="66"/>
      <c r="G241" s="66"/>
      <c r="H241" s="98"/>
      <c r="I241" s="66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2.75">
      <c r="A242" s="96"/>
      <c r="B242" s="13"/>
      <c r="C242" s="97"/>
      <c r="D242" s="66"/>
      <c r="E242" s="66"/>
      <c r="F242" s="66"/>
      <c r="G242" s="66"/>
      <c r="H242" s="98"/>
      <c r="I242" s="66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12.75">
      <c r="A243" s="96"/>
      <c r="B243" s="13"/>
      <c r="C243" s="97"/>
      <c r="D243" s="66"/>
      <c r="E243" s="66"/>
      <c r="F243" s="66"/>
      <c r="G243" s="66"/>
      <c r="H243" s="98"/>
      <c r="I243" s="66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12.75">
      <c r="A244" s="96"/>
      <c r="B244" s="13"/>
      <c r="C244" s="97"/>
      <c r="D244" s="66"/>
      <c r="E244" s="66"/>
      <c r="F244" s="66"/>
      <c r="G244" s="66"/>
      <c r="H244" s="98"/>
      <c r="I244" s="66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12.75" hidden="1">
      <c r="A245" s="96"/>
      <c r="B245" s="13"/>
      <c r="C245" s="97"/>
      <c r="D245" s="66"/>
      <c r="E245" s="66"/>
      <c r="F245" s="66"/>
      <c r="G245" s="66"/>
      <c r="H245" s="98"/>
      <c r="I245" s="66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2.75">
      <c r="A246" s="96"/>
      <c r="B246" s="13"/>
      <c r="C246" s="97"/>
      <c r="D246" s="66"/>
      <c r="E246" s="66"/>
      <c r="F246" s="66"/>
      <c r="G246" s="66"/>
      <c r="H246" s="98"/>
      <c r="I246" s="66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2.75">
      <c r="A247" s="96"/>
      <c r="B247" s="13"/>
      <c r="C247" s="97"/>
      <c r="D247" s="66"/>
      <c r="E247" s="66"/>
      <c r="F247" s="66"/>
      <c r="G247" s="66"/>
      <c r="H247" s="98"/>
      <c r="I247" s="66"/>
      <c r="J247" s="1195" t="s">
        <v>296</v>
      </c>
      <c r="K247" s="1195"/>
      <c r="L247" s="1195"/>
      <c r="M247" s="1195"/>
      <c r="N247" s="1195"/>
      <c r="O247" s="1195"/>
      <c r="P247" s="1195"/>
      <c r="Q247" s="1195"/>
      <c r="R247" s="1195"/>
    </row>
    <row r="248" spans="1:18" ht="12.75">
      <c r="A248" s="96"/>
      <c r="B248" s="13"/>
      <c r="C248" s="97"/>
      <c r="D248" s="66"/>
      <c r="E248" s="66"/>
      <c r="F248" s="66"/>
      <c r="G248" s="66"/>
      <c r="H248" s="98"/>
      <c r="I248" s="66"/>
      <c r="J248" s="7"/>
      <c r="K248" s="7"/>
      <c r="L248" s="7"/>
      <c r="M248" s="7"/>
      <c r="N248" s="7"/>
      <c r="O248" s="7"/>
      <c r="P248" s="7"/>
      <c r="Q248" s="7"/>
      <c r="R248" s="7"/>
    </row>
    <row r="249" spans="1:19" s="782" customFormat="1" ht="25.5">
      <c r="A249" s="772" t="s">
        <v>1</v>
      </c>
      <c r="B249" s="773"/>
      <c r="C249" s="774"/>
      <c r="D249" s="775" t="s">
        <v>273</v>
      </c>
      <c r="E249" s="775" t="s">
        <v>274</v>
      </c>
      <c r="F249" s="776" t="s">
        <v>2</v>
      </c>
      <c r="G249" s="775" t="s">
        <v>275</v>
      </c>
      <c r="H249" s="776" t="s">
        <v>2</v>
      </c>
      <c r="I249" s="775" t="s">
        <v>276</v>
      </c>
      <c r="J249" s="777" t="s">
        <v>2</v>
      </c>
      <c r="K249" s="778" t="s">
        <v>277</v>
      </c>
      <c r="L249" s="779" t="s">
        <v>322</v>
      </c>
      <c r="M249" s="780">
        <v>2012</v>
      </c>
      <c r="N249" s="842" t="s">
        <v>350</v>
      </c>
      <c r="O249" s="781" t="s">
        <v>277</v>
      </c>
      <c r="P249" s="781" t="s">
        <v>337</v>
      </c>
      <c r="Q249" s="1070" t="s">
        <v>366</v>
      </c>
      <c r="R249" s="780">
        <v>2013</v>
      </c>
      <c r="S249" s="780">
        <v>2014</v>
      </c>
    </row>
    <row r="250" spans="1:19" s="52" customFormat="1" ht="11.25">
      <c r="A250" s="853" t="s">
        <v>103</v>
      </c>
      <c r="B250" s="854"/>
      <c r="C250" s="855"/>
      <c r="D250" s="681">
        <f>D251+D252+D253</f>
        <v>1700</v>
      </c>
      <c r="E250" s="681">
        <v>817</v>
      </c>
      <c r="F250" s="388">
        <v>48.06</v>
      </c>
      <c r="G250" s="681">
        <v>1867</v>
      </c>
      <c r="H250" s="823">
        <v>109.82</v>
      </c>
      <c r="I250" s="756">
        <f>I251+I252+I253</f>
        <v>21346</v>
      </c>
      <c r="J250" s="830">
        <v>1255.65</v>
      </c>
      <c r="K250" s="831">
        <f>SUM(K251,K252,K253)</f>
        <v>21400</v>
      </c>
      <c r="L250" s="831">
        <f>L251+L252+L253+L254</f>
        <v>35546</v>
      </c>
      <c r="M250" s="831">
        <f>SUM(M251,M252,M253)</f>
        <v>3000</v>
      </c>
      <c r="N250" s="756">
        <f>N251+N252+N253+N254</f>
        <v>2913.42</v>
      </c>
      <c r="O250" s="831">
        <v>0</v>
      </c>
      <c r="P250" s="831">
        <f>SUM(P251,P252,P253)</f>
        <v>3000</v>
      </c>
      <c r="Q250" s="1122">
        <f>SUM(Q251:Q254)</f>
        <v>12752.220000000001</v>
      </c>
      <c r="R250" s="831">
        <f>SUM(R251,R252,R253)</f>
        <v>2000</v>
      </c>
      <c r="S250" s="831">
        <f>SUM(S251,S252,S253)</f>
        <v>2000</v>
      </c>
    </row>
    <row r="251" spans="1:20" s="7" customFormat="1" ht="12.75">
      <c r="A251" s="29">
        <v>610.62</v>
      </c>
      <c r="B251" s="34"/>
      <c r="C251" s="112" t="s">
        <v>4</v>
      </c>
      <c r="D251" s="245">
        <v>0</v>
      </c>
      <c r="E251" s="45">
        <v>0</v>
      </c>
      <c r="F251" s="245"/>
      <c r="G251" s="45">
        <v>0</v>
      </c>
      <c r="H251" s="33"/>
      <c r="I251" s="250">
        <v>0</v>
      </c>
      <c r="J251" s="434"/>
      <c r="K251" s="402">
        <v>0</v>
      </c>
      <c r="L251" s="471">
        <v>0</v>
      </c>
      <c r="M251" s="471">
        <v>0</v>
      </c>
      <c r="N251" s="250">
        <v>1790.49</v>
      </c>
      <c r="O251" s="402"/>
      <c r="P251" s="471">
        <v>0</v>
      </c>
      <c r="Q251" s="471">
        <v>1790.49</v>
      </c>
      <c r="R251" s="294">
        <v>0</v>
      </c>
      <c r="S251" s="294">
        <v>0</v>
      </c>
      <c r="T251" s="1"/>
    </row>
    <row r="252" spans="1:20" s="67" customFormat="1" ht="12.75">
      <c r="A252" s="29">
        <v>632</v>
      </c>
      <c r="B252" s="34"/>
      <c r="C252" s="22" t="s">
        <v>67</v>
      </c>
      <c r="D252" s="45">
        <v>0</v>
      </c>
      <c r="E252" s="45">
        <v>0</v>
      </c>
      <c r="F252" s="45"/>
      <c r="G252" s="45">
        <v>0</v>
      </c>
      <c r="H252" s="33"/>
      <c r="I252" s="250">
        <v>180</v>
      </c>
      <c r="J252" s="430"/>
      <c r="K252" s="294">
        <v>200</v>
      </c>
      <c r="L252" s="161">
        <v>236</v>
      </c>
      <c r="M252" s="161">
        <v>250</v>
      </c>
      <c r="N252" s="250">
        <v>60.49</v>
      </c>
      <c r="O252" s="294"/>
      <c r="P252" s="161">
        <v>250</v>
      </c>
      <c r="Q252" s="161">
        <v>118.21</v>
      </c>
      <c r="R252" s="294">
        <v>250</v>
      </c>
      <c r="S252" s="294">
        <v>250</v>
      </c>
      <c r="T252" s="1"/>
    </row>
    <row r="253" spans="1:19" ht="12.75">
      <c r="A253" s="29">
        <v>637</v>
      </c>
      <c r="B253" s="34"/>
      <c r="C253" s="22" t="s">
        <v>375</v>
      </c>
      <c r="D253" s="45">
        <v>1700</v>
      </c>
      <c r="E253" s="45">
        <v>817</v>
      </c>
      <c r="F253" s="45"/>
      <c r="G253" s="45">
        <v>1867</v>
      </c>
      <c r="H253" s="33"/>
      <c r="I253" s="250">
        <v>21166</v>
      </c>
      <c r="J253" s="431"/>
      <c r="K253" s="404">
        <v>21200</v>
      </c>
      <c r="L253" s="324">
        <v>31452</v>
      </c>
      <c r="M253" s="570">
        <v>2750</v>
      </c>
      <c r="N253" s="250">
        <v>1062.44</v>
      </c>
      <c r="O253" s="997"/>
      <c r="P253" s="570">
        <v>2750</v>
      </c>
      <c r="Q253" s="324">
        <v>10843.52</v>
      </c>
      <c r="R253" s="294">
        <v>1750</v>
      </c>
      <c r="S253" s="294">
        <v>1750</v>
      </c>
    </row>
    <row r="254" spans="1:19" ht="12.75">
      <c r="A254" s="183">
        <v>637</v>
      </c>
      <c r="B254" s="184"/>
      <c r="C254" s="189" t="s">
        <v>324</v>
      </c>
      <c r="D254" s="596">
        <v>1700</v>
      </c>
      <c r="E254" s="596">
        <v>817</v>
      </c>
      <c r="F254" s="596"/>
      <c r="G254" s="596">
        <v>1867</v>
      </c>
      <c r="H254" s="597"/>
      <c r="I254" s="598">
        <v>21166</v>
      </c>
      <c r="J254" s="599"/>
      <c r="K254" s="600">
        <v>21200</v>
      </c>
      <c r="L254" s="595">
        <v>3858</v>
      </c>
      <c r="M254" s="294"/>
      <c r="N254" s="598">
        <v>0</v>
      </c>
      <c r="O254" s="295"/>
      <c r="P254" s="294"/>
      <c r="Q254" s="324">
        <v>0</v>
      </c>
      <c r="R254" s="601"/>
      <c r="S254" s="294"/>
    </row>
    <row r="255" spans="1:14" ht="12.75">
      <c r="A255" s="52"/>
      <c r="B255" s="52"/>
      <c r="C255" s="53"/>
      <c r="D255" s="54"/>
      <c r="E255" s="54"/>
      <c r="F255" s="54"/>
      <c r="G255" s="54"/>
      <c r="H255" s="56"/>
      <c r="I255" s="54"/>
      <c r="N255" s="54"/>
    </row>
    <row r="256" spans="1:19" s="52" customFormat="1" ht="11.25">
      <c r="A256" s="853" t="s">
        <v>104</v>
      </c>
      <c r="B256" s="854"/>
      <c r="C256" s="855"/>
      <c r="D256" s="681">
        <f>D258+D257+D259</f>
        <v>13500</v>
      </c>
      <c r="E256" s="681">
        <v>4213</v>
      </c>
      <c r="F256" s="388">
        <v>31.21</v>
      </c>
      <c r="G256" s="681">
        <v>8969</v>
      </c>
      <c r="H256" s="823">
        <v>66.44</v>
      </c>
      <c r="I256" s="756">
        <f>I257+I258+I260+I259</f>
        <v>12932</v>
      </c>
      <c r="J256" s="830">
        <v>95.79</v>
      </c>
      <c r="K256" s="831">
        <f>SUM(K257,K258,K259,K260)</f>
        <v>15500</v>
      </c>
      <c r="L256" s="831">
        <f>SUM(L257,L258,L259,L260)</f>
        <v>18675</v>
      </c>
      <c r="M256" s="831">
        <f>SUM(M257,M258,M259,M260)</f>
        <v>16150</v>
      </c>
      <c r="N256" s="756">
        <f>N257+N258+N259+N260</f>
        <v>5245.78</v>
      </c>
      <c r="O256" s="831">
        <v>0</v>
      </c>
      <c r="P256" s="831">
        <f>SUM(P257,P258,P259,P260)</f>
        <v>16150</v>
      </c>
      <c r="Q256" s="1122">
        <f>SUM(Q257:Q260)</f>
        <v>8186.110000000001</v>
      </c>
      <c r="R256" s="831">
        <f>SUM(R257,R258,R259,R260)</f>
        <v>15150</v>
      </c>
      <c r="S256" s="831">
        <f>SUM(S257,S258,S259,S260)</f>
        <v>15150</v>
      </c>
    </row>
    <row r="257" spans="1:20" s="7" customFormat="1" ht="12.75">
      <c r="A257" s="20">
        <v>632</v>
      </c>
      <c r="B257" s="34"/>
      <c r="C257" s="22" t="s">
        <v>67</v>
      </c>
      <c r="D257" s="32">
        <v>12000</v>
      </c>
      <c r="E257" s="32">
        <v>4098</v>
      </c>
      <c r="F257" s="32"/>
      <c r="G257" s="32">
        <v>7325</v>
      </c>
      <c r="H257" s="33"/>
      <c r="I257" s="266">
        <v>9644</v>
      </c>
      <c r="J257" s="434"/>
      <c r="K257" s="403">
        <v>12000</v>
      </c>
      <c r="L257" s="471">
        <v>15240</v>
      </c>
      <c r="M257" s="998">
        <v>15000</v>
      </c>
      <c r="N257" s="266">
        <v>5042.98</v>
      </c>
      <c r="O257" s="402"/>
      <c r="P257" s="998">
        <v>15000</v>
      </c>
      <c r="Q257" s="174">
        <v>7983.31</v>
      </c>
      <c r="R257" s="402">
        <v>15000</v>
      </c>
      <c r="S257" s="402">
        <v>15000</v>
      </c>
      <c r="T257" s="1"/>
    </row>
    <row r="258" spans="1:20" s="67" customFormat="1" ht="12.75">
      <c r="A258" s="20">
        <v>633</v>
      </c>
      <c r="B258" s="34"/>
      <c r="C258" s="22" t="s">
        <v>68</v>
      </c>
      <c r="D258" s="32">
        <v>1000</v>
      </c>
      <c r="E258" s="32">
        <v>115</v>
      </c>
      <c r="F258" s="32"/>
      <c r="G258" s="32">
        <v>115</v>
      </c>
      <c r="H258" s="33"/>
      <c r="I258" s="266">
        <v>115</v>
      </c>
      <c r="J258" s="430"/>
      <c r="K258" s="294">
        <v>200</v>
      </c>
      <c r="L258" s="161">
        <v>115</v>
      </c>
      <c r="M258" s="767">
        <v>150</v>
      </c>
      <c r="N258" s="266">
        <v>0</v>
      </c>
      <c r="O258" s="402"/>
      <c r="P258" s="767">
        <v>150</v>
      </c>
      <c r="Q258" s="174">
        <v>0</v>
      </c>
      <c r="R258" s="402">
        <v>150</v>
      </c>
      <c r="S258" s="402">
        <v>150</v>
      </c>
      <c r="T258" s="1"/>
    </row>
    <row r="259" spans="1:19" ht="12.75">
      <c r="A259" s="20">
        <v>635</v>
      </c>
      <c r="B259" s="34"/>
      <c r="C259" s="22" t="s">
        <v>70</v>
      </c>
      <c r="D259" s="32">
        <v>500</v>
      </c>
      <c r="E259" s="32">
        <v>0</v>
      </c>
      <c r="F259" s="32"/>
      <c r="G259" s="32">
        <v>16</v>
      </c>
      <c r="H259" s="33"/>
      <c r="I259" s="266">
        <v>34</v>
      </c>
      <c r="J259" s="431"/>
      <c r="K259" s="295">
        <v>100</v>
      </c>
      <c r="L259" s="324">
        <v>181</v>
      </c>
      <c r="M259" s="1002">
        <v>1000</v>
      </c>
      <c r="N259" s="266">
        <v>202.8</v>
      </c>
      <c r="O259" s="294"/>
      <c r="P259" s="1002">
        <v>1000</v>
      </c>
      <c r="Q259" s="174">
        <v>202.8</v>
      </c>
      <c r="R259" s="402">
        <v>0</v>
      </c>
      <c r="S259" s="402">
        <v>0</v>
      </c>
    </row>
    <row r="260" spans="1:19" ht="12.75">
      <c r="A260" s="207">
        <v>637</v>
      </c>
      <c r="B260" s="142"/>
      <c r="C260" s="143" t="s">
        <v>65</v>
      </c>
      <c r="D260" s="137"/>
      <c r="E260" s="137"/>
      <c r="F260" s="137"/>
      <c r="G260" s="137">
        <v>1513</v>
      </c>
      <c r="H260" s="88"/>
      <c r="I260" s="306">
        <v>3139</v>
      </c>
      <c r="J260" s="434"/>
      <c r="K260" s="403">
        <v>3200</v>
      </c>
      <c r="L260" s="471">
        <v>3139</v>
      </c>
      <c r="M260" s="998">
        <v>0</v>
      </c>
      <c r="N260" s="306">
        <v>0</v>
      </c>
      <c r="O260" s="294"/>
      <c r="P260" s="998">
        <v>0</v>
      </c>
      <c r="Q260" s="174">
        <v>0</v>
      </c>
      <c r="R260" s="402">
        <v>0</v>
      </c>
      <c r="S260" s="402">
        <v>0</v>
      </c>
    </row>
    <row r="261" spans="1:19" ht="12.75">
      <c r="A261" s="364" t="s">
        <v>105</v>
      </c>
      <c r="B261" s="365"/>
      <c r="C261" s="366" t="s">
        <v>106</v>
      </c>
      <c r="D261" s="847">
        <f>D250+D256</f>
        <v>15200</v>
      </c>
      <c r="E261" s="847">
        <v>5030</v>
      </c>
      <c r="F261" s="848">
        <v>33.09</v>
      </c>
      <c r="G261" s="847">
        <v>10836</v>
      </c>
      <c r="H261" s="849">
        <v>71.29</v>
      </c>
      <c r="I261" s="754">
        <f>I250+I256</f>
        <v>34278</v>
      </c>
      <c r="J261" s="850">
        <v>225.51</v>
      </c>
      <c r="K261" s="835">
        <f>SUM(K250,K256)</f>
        <v>36900</v>
      </c>
      <c r="L261" s="835">
        <f>SUM(L250,L256)</f>
        <v>54221</v>
      </c>
      <c r="M261" s="835">
        <f>SUM(M250,M256)</f>
        <v>19150</v>
      </c>
      <c r="N261" s="754">
        <f>N250+N256</f>
        <v>8159.2</v>
      </c>
      <c r="O261" s="835">
        <v>0</v>
      </c>
      <c r="P261" s="835">
        <f>SUM(P250,P256)</f>
        <v>19150</v>
      </c>
      <c r="Q261" s="1141">
        <f>Q250+Q256</f>
        <v>20938.33</v>
      </c>
      <c r="R261" s="835">
        <f>SUM(R250,R256)</f>
        <v>17150</v>
      </c>
      <c r="S261" s="835">
        <f>SUM(S250,S256)</f>
        <v>17150</v>
      </c>
    </row>
    <row r="262" spans="1:9" ht="12.75">
      <c r="A262" s="96"/>
      <c r="B262" s="13"/>
      <c r="C262" s="97"/>
      <c r="D262" s="66"/>
      <c r="E262" s="66"/>
      <c r="F262" s="66"/>
      <c r="G262" s="66"/>
      <c r="H262" s="98"/>
      <c r="I262" s="66"/>
    </row>
    <row r="263" spans="1:8" ht="12.75">
      <c r="A263" s="180"/>
      <c r="B263" s="180"/>
      <c r="C263" s="180"/>
      <c r="D263" s="180"/>
      <c r="E263" s="180"/>
      <c r="F263" s="180"/>
      <c r="G263" s="180"/>
      <c r="H263" s="180"/>
    </row>
    <row r="264" spans="1:18" ht="12.75">
      <c r="A264" s="180"/>
      <c r="B264" s="180"/>
      <c r="C264" s="180"/>
      <c r="D264" s="180"/>
      <c r="E264" s="180"/>
      <c r="F264" s="180"/>
      <c r="G264" s="180"/>
      <c r="H264" s="180"/>
      <c r="J264" s="1195" t="s">
        <v>297</v>
      </c>
      <c r="K264" s="1195"/>
      <c r="L264" s="1195"/>
      <c r="M264" s="1195"/>
      <c r="N264" s="1195"/>
      <c r="O264" s="1195"/>
      <c r="P264" s="1195"/>
      <c r="Q264" s="1195"/>
      <c r="R264" s="1195"/>
    </row>
    <row r="265" spans="1:8" ht="12.75">
      <c r="A265" s="180"/>
      <c r="B265" s="180"/>
      <c r="C265" s="180"/>
      <c r="D265" s="180"/>
      <c r="E265" s="180"/>
      <c r="F265" s="180"/>
      <c r="G265" s="180"/>
      <c r="H265" s="180"/>
    </row>
    <row r="266" spans="1:10" ht="12.75">
      <c r="A266" s="7"/>
      <c r="B266" s="7"/>
      <c r="C266" s="7"/>
      <c r="D266" s="75"/>
      <c r="E266" s="73"/>
      <c r="F266" s="75"/>
      <c r="G266" s="93"/>
      <c r="H266" s="72"/>
      <c r="I266" s="7"/>
      <c r="J266" s="7"/>
    </row>
    <row r="267" spans="1:19" s="782" customFormat="1" ht="25.5">
      <c r="A267" s="772" t="s">
        <v>1</v>
      </c>
      <c r="B267" s="773"/>
      <c r="C267" s="774"/>
      <c r="D267" s="775" t="s">
        <v>273</v>
      </c>
      <c r="E267" s="775" t="s">
        <v>274</v>
      </c>
      <c r="F267" s="776" t="s">
        <v>2</v>
      </c>
      <c r="G267" s="775" t="s">
        <v>275</v>
      </c>
      <c r="H267" s="776" t="s">
        <v>2</v>
      </c>
      <c r="I267" s="775" t="s">
        <v>276</v>
      </c>
      <c r="J267" s="777" t="s">
        <v>2</v>
      </c>
      <c r="K267" s="778" t="s">
        <v>277</v>
      </c>
      <c r="L267" s="779" t="s">
        <v>322</v>
      </c>
      <c r="M267" s="780">
        <v>2012</v>
      </c>
      <c r="N267" s="842" t="s">
        <v>335</v>
      </c>
      <c r="O267" s="781" t="s">
        <v>277</v>
      </c>
      <c r="P267" s="781" t="s">
        <v>337</v>
      </c>
      <c r="Q267" s="1070" t="s">
        <v>366</v>
      </c>
      <c r="R267" s="780">
        <v>2013</v>
      </c>
      <c r="S267" s="780">
        <v>2014</v>
      </c>
    </row>
    <row r="268" spans="1:20" s="53" customFormat="1" ht="11.25">
      <c r="A268" s="853" t="s">
        <v>107</v>
      </c>
      <c r="B268" s="854"/>
      <c r="C268" s="855"/>
      <c r="D268" s="681">
        <v>23200</v>
      </c>
      <c r="E268" s="681">
        <v>11603</v>
      </c>
      <c r="F268" s="388">
        <v>50.01</v>
      </c>
      <c r="G268" s="681">
        <f>G269+G270+G271+G272+G273+G274</f>
        <v>19522</v>
      </c>
      <c r="H268" s="823">
        <v>84.15</v>
      </c>
      <c r="I268" s="756">
        <f>I269+I270+I271+I272+I273+I274</f>
        <v>25387</v>
      </c>
      <c r="J268" s="830">
        <v>109.43</v>
      </c>
      <c r="K268" s="831">
        <f>SUM(K269,K270,K271,K272,K273,K274)</f>
        <v>31600</v>
      </c>
      <c r="L268" s="831">
        <f>SUM(L269,L270,L271,L272,L273,L274)</f>
        <v>32967</v>
      </c>
      <c r="M268" s="831">
        <f>SUM(M269,M270,M271,M272,M273,M274)</f>
        <v>31300</v>
      </c>
      <c r="N268" s="756">
        <f>N269+N270+N271+N272+N273+N274</f>
        <v>3762.27</v>
      </c>
      <c r="O268" s="1058">
        <f>O271-O274</f>
        <v>12800</v>
      </c>
      <c r="P268" s="831">
        <f>SUM(P269,P270,P271,P272,P273,P274)</f>
        <v>18500</v>
      </c>
      <c r="Q268" s="1122">
        <f>SUM(Q269:Q274)</f>
        <v>3497.9</v>
      </c>
      <c r="R268" s="831">
        <f>SUM(R269,R270,R271,R272,R273,R274)</f>
        <v>37300</v>
      </c>
      <c r="S268" s="831">
        <f>SUM(S269,S270,S271,S272,S273,S274)</f>
        <v>35300</v>
      </c>
      <c r="T268" s="52"/>
    </row>
    <row r="269" spans="1:20" s="7" customFormat="1" ht="12.75">
      <c r="A269" s="20">
        <v>610</v>
      </c>
      <c r="B269" s="34"/>
      <c r="C269" s="22" t="s">
        <v>254</v>
      </c>
      <c r="D269" s="58">
        <v>3200</v>
      </c>
      <c r="E269" s="45">
        <v>0</v>
      </c>
      <c r="F269" s="58"/>
      <c r="G269" s="45">
        <v>0</v>
      </c>
      <c r="H269" s="33"/>
      <c r="I269" s="250">
        <v>885</v>
      </c>
      <c r="J269" s="280"/>
      <c r="K269" s="403">
        <v>2500</v>
      </c>
      <c r="L269" s="471">
        <v>2525</v>
      </c>
      <c r="M269" s="471">
        <v>3000</v>
      </c>
      <c r="N269" s="250">
        <v>0</v>
      </c>
      <c r="O269" s="402"/>
      <c r="P269" s="471">
        <v>3000</v>
      </c>
      <c r="Q269" s="1137">
        <v>50</v>
      </c>
      <c r="R269" s="402">
        <v>3000</v>
      </c>
      <c r="S269" s="402">
        <v>3000</v>
      </c>
      <c r="T269" s="1"/>
    </row>
    <row r="270" spans="1:20" s="67" customFormat="1" ht="12.75">
      <c r="A270" s="20">
        <v>620</v>
      </c>
      <c r="B270" s="34"/>
      <c r="C270" s="22" t="s">
        <v>5</v>
      </c>
      <c r="D270" s="58">
        <v>1200</v>
      </c>
      <c r="E270" s="45">
        <v>0</v>
      </c>
      <c r="F270" s="58"/>
      <c r="G270" s="45">
        <v>0</v>
      </c>
      <c r="H270" s="33"/>
      <c r="I270" s="250">
        <v>165</v>
      </c>
      <c r="J270" s="276"/>
      <c r="K270" s="294">
        <v>800</v>
      </c>
      <c r="L270" s="161">
        <v>831</v>
      </c>
      <c r="M270" s="161">
        <v>1500</v>
      </c>
      <c r="N270" s="250">
        <v>0</v>
      </c>
      <c r="O270" s="402"/>
      <c r="P270" s="161">
        <v>1500</v>
      </c>
      <c r="Q270" s="1137">
        <v>30.75</v>
      </c>
      <c r="R270" s="402">
        <v>1500</v>
      </c>
      <c r="S270" s="402">
        <v>1500</v>
      </c>
      <c r="T270" s="1"/>
    </row>
    <row r="271" spans="1:19" ht="12.75">
      <c r="A271" s="20">
        <v>632</v>
      </c>
      <c r="B271" s="34"/>
      <c r="C271" s="22" t="s">
        <v>67</v>
      </c>
      <c r="D271" s="58">
        <v>18000</v>
      </c>
      <c r="E271" s="45">
        <v>11424</v>
      </c>
      <c r="F271" s="58"/>
      <c r="G271" s="45">
        <v>19165</v>
      </c>
      <c r="H271" s="33"/>
      <c r="I271" s="250">
        <v>23707</v>
      </c>
      <c r="J271" s="282"/>
      <c r="K271" s="489">
        <v>27500</v>
      </c>
      <c r="L271" s="544">
        <v>28924</v>
      </c>
      <c r="M271" s="658">
        <v>26000</v>
      </c>
      <c r="N271" s="250">
        <v>3674.73</v>
      </c>
      <c r="O271" s="970">
        <v>13000</v>
      </c>
      <c r="P271" s="658">
        <v>13000</v>
      </c>
      <c r="Q271" s="1137">
        <v>2857.3</v>
      </c>
      <c r="R271" s="402">
        <v>32000</v>
      </c>
      <c r="S271" s="402">
        <v>30000</v>
      </c>
    </row>
    <row r="272" spans="1:19" ht="12.75">
      <c r="A272" s="20">
        <v>633</v>
      </c>
      <c r="B272" s="34"/>
      <c r="C272" s="22" t="s">
        <v>68</v>
      </c>
      <c r="D272" s="58">
        <v>100</v>
      </c>
      <c r="E272" s="45">
        <v>71</v>
      </c>
      <c r="F272" s="58"/>
      <c r="G272" s="45">
        <v>71</v>
      </c>
      <c r="H272" s="33"/>
      <c r="I272" s="250">
        <v>81</v>
      </c>
      <c r="J272" s="280"/>
      <c r="K272" s="402">
        <v>100</v>
      </c>
      <c r="L272" s="471">
        <v>129</v>
      </c>
      <c r="M272" s="471">
        <v>100</v>
      </c>
      <c r="N272" s="250">
        <v>29.36</v>
      </c>
      <c r="O272" s="402"/>
      <c r="P272" s="471">
        <v>100</v>
      </c>
      <c r="Q272" s="1137">
        <v>36.47</v>
      </c>
      <c r="R272" s="402">
        <v>100</v>
      </c>
      <c r="S272" s="402">
        <v>100</v>
      </c>
    </row>
    <row r="273" spans="1:19" ht="12.75">
      <c r="A273" s="207">
        <v>635</v>
      </c>
      <c r="B273" s="142"/>
      <c r="C273" s="143" t="s">
        <v>70</v>
      </c>
      <c r="D273" s="58">
        <v>500</v>
      </c>
      <c r="E273" s="45">
        <v>108</v>
      </c>
      <c r="F273" s="58"/>
      <c r="G273" s="45">
        <v>116</v>
      </c>
      <c r="H273" s="33"/>
      <c r="I273" s="250">
        <v>379</v>
      </c>
      <c r="J273" s="276"/>
      <c r="K273" s="294">
        <v>500</v>
      </c>
      <c r="L273" s="161">
        <v>388</v>
      </c>
      <c r="M273" s="161">
        <v>500</v>
      </c>
      <c r="N273" s="250">
        <v>58.18</v>
      </c>
      <c r="O273" s="402"/>
      <c r="P273" s="161">
        <v>500</v>
      </c>
      <c r="Q273" s="1137">
        <v>187.38</v>
      </c>
      <c r="R273" s="402">
        <v>500</v>
      </c>
      <c r="S273" s="402">
        <v>500</v>
      </c>
    </row>
    <row r="274" spans="1:19" ht="12.75">
      <c r="A274" s="20">
        <v>637</v>
      </c>
      <c r="B274" s="34"/>
      <c r="C274" s="22" t="s">
        <v>65</v>
      </c>
      <c r="D274" s="58">
        <v>200</v>
      </c>
      <c r="E274" s="45">
        <v>0</v>
      </c>
      <c r="F274" s="58"/>
      <c r="G274" s="45">
        <v>170</v>
      </c>
      <c r="H274" s="33"/>
      <c r="I274" s="250">
        <v>170</v>
      </c>
      <c r="J274" s="285"/>
      <c r="K274" s="295">
        <v>200</v>
      </c>
      <c r="L274" s="324">
        <v>170</v>
      </c>
      <c r="M274" s="324">
        <v>200</v>
      </c>
      <c r="N274" s="250">
        <v>0</v>
      </c>
      <c r="O274" s="1057">
        <v>200</v>
      </c>
      <c r="P274" s="324">
        <v>400</v>
      </c>
      <c r="Q274" s="1137">
        <v>336</v>
      </c>
      <c r="R274" s="402">
        <v>200</v>
      </c>
      <c r="S274" s="402">
        <v>200</v>
      </c>
    </row>
    <row r="275" spans="1:19" ht="12.75">
      <c r="A275" s="63" t="s">
        <v>108</v>
      </c>
      <c r="B275" s="64"/>
      <c r="C275" s="65" t="s">
        <v>109</v>
      </c>
      <c r="D275" s="827">
        <v>23200</v>
      </c>
      <c r="E275" s="827">
        <v>11603</v>
      </c>
      <c r="F275" s="389">
        <v>50.01</v>
      </c>
      <c r="G275" s="827">
        <v>19522</v>
      </c>
      <c r="H275" s="828">
        <v>84.15</v>
      </c>
      <c r="I275" s="755">
        <f>I268</f>
        <v>25387</v>
      </c>
      <c r="J275" s="851">
        <v>109.43</v>
      </c>
      <c r="K275" s="834">
        <f>SUM(K268)</f>
        <v>31600</v>
      </c>
      <c r="L275" s="834">
        <f>SUM(L268)</f>
        <v>32967</v>
      </c>
      <c r="M275" s="834">
        <f>SUM(M268)</f>
        <v>31300</v>
      </c>
      <c r="N275" s="755">
        <f>N268</f>
        <v>3762.27</v>
      </c>
      <c r="O275" s="1059">
        <v>12800</v>
      </c>
      <c r="P275" s="834">
        <f>SUM(P268)</f>
        <v>18500</v>
      </c>
      <c r="Q275" s="829">
        <f>Q268</f>
        <v>3497.9</v>
      </c>
      <c r="R275" s="835">
        <f>SUM(R268)</f>
        <v>37300</v>
      </c>
      <c r="S275" s="835">
        <f>SUM(S268)</f>
        <v>35300</v>
      </c>
    </row>
    <row r="276" spans="1:18" ht="12.75">
      <c r="A276" s="96"/>
      <c r="B276" s="13"/>
      <c r="C276" s="97"/>
      <c r="D276" s="66"/>
      <c r="E276" s="66"/>
      <c r="F276" s="66"/>
      <c r="G276" s="66"/>
      <c r="H276" s="98"/>
      <c r="I276" s="66"/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12.75">
      <c r="A277" s="96"/>
      <c r="B277" s="13"/>
      <c r="C277" s="97"/>
      <c r="D277" s="66"/>
      <c r="E277" s="66"/>
      <c r="F277" s="66"/>
      <c r="G277" s="66"/>
      <c r="H277" s="98"/>
      <c r="I277" s="66"/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12.75">
      <c r="A278" s="96"/>
      <c r="B278" s="13"/>
      <c r="C278" s="97"/>
      <c r="D278" s="66"/>
      <c r="E278" s="66"/>
      <c r="F278" s="66"/>
      <c r="G278" s="66"/>
      <c r="H278" s="98"/>
      <c r="I278" s="66"/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12.75">
      <c r="A279" s="96"/>
      <c r="B279" s="13"/>
      <c r="C279" s="97"/>
      <c r="D279" s="66"/>
      <c r="E279" s="66"/>
      <c r="F279" s="66"/>
      <c r="G279" s="66"/>
      <c r="H279" s="98"/>
      <c r="I279" s="66"/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12.75">
      <c r="A280" s="96"/>
      <c r="B280" s="13"/>
      <c r="C280" s="97"/>
      <c r="D280" s="66"/>
      <c r="E280" s="66"/>
      <c r="F280" s="66"/>
      <c r="G280" s="66"/>
      <c r="H280" s="98"/>
      <c r="I280" s="66"/>
      <c r="J280" s="7"/>
      <c r="K280" s="7"/>
      <c r="L280" s="7"/>
      <c r="M280" s="7"/>
      <c r="N280" s="7"/>
      <c r="O280" s="7"/>
      <c r="P280" s="7"/>
      <c r="Q280" s="7"/>
      <c r="R280" s="7"/>
    </row>
    <row r="281" spans="1:18" ht="12.75">
      <c r="A281" s="96"/>
      <c r="B281" s="13"/>
      <c r="C281" s="97"/>
      <c r="D281" s="66"/>
      <c r="E281" s="66"/>
      <c r="F281" s="66"/>
      <c r="G281" s="66"/>
      <c r="H281" s="98"/>
      <c r="I281" s="66"/>
      <c r="J281" s="7"/>
      <c r="K281" s="7"/>
      <c r="L281" s="7"/>
      <c r="M281" s="7"/>
      <c r="N281" s="7"/>
      <c r="O281" s="7"/>
      <c r="P281" s="7"/>
      <c r="Q281" s="7"/>
      <c r="R281" s="7"/>
    </row>
    <row r="282" spans="1:18" ht="12.75">
      <c r="A282" s="96"/>
      <c r="B282" s="13"/>
      <c r="C282" s="97"/>
      <c r="D282" s="66"/>
      <c r="E282" s="66"/>
      <c r="F282" s="66"/>
      <c r="G282" s="66"/>
      <c r="H282" s="98"/>
      <c r="I282" s="66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12.75">
      <c r="A283" s="96"/>
      <c r="B283" s="13"/>
      <c r="C283" s="97"/>
      <c r="D283" s="66"/>
      <c r="E283" s="66"/>
      <c r="F283" s="66"/>
      <c r="G283" s="66"/>
      <c r="H283" s="98"/>
      <c r="I283" s="66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2.75">
      <c r="A284" s="96"/>
      <c r="B284" s="13"/>
      <c r="C284" s="97"/>
      <c r="D284" s="66"/>
      <c r="E284" s="66"/>
      <c r="F284" s="66"/>
      <c r="G284" s="66"/>
      <c r="H284" s="98"/>
      <c r="I284" s="66"/>
      <c r="J284" s="7"/>
      <c r="K284" s="7"/>
      <c r="L284" s="7"/>
      <c r="M284" s="7"/>
      <c r="N284" s="7"/>
      <c r="O284" s="7"/>
      <c r="P284" s="7"/>
      <c r="Q284" s="7"/>
      <c r="R284" s="7"/>
    </row>
    <row r="285" spans="1:18" ht="12.75">
      <c r="A285" s="96"/>
      <c r="B285" s="13"/>
      <c r="C285" s="97"/>
      <c r="D285" s="66"/>
      <c r="E285" s="66"/>
      <c r="F285" s="66"/>
      <c r="G285" s="66"/>
      <c r="H285" s="98"/>
      <c r="I285" s="66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12.75">
      <c r="A286" s="96"/>
      <c r="B286" s="13"/>
      <c r="C286" s="97"/>
      <c r="D286" s="66"/>
      <c r="E286" s="66"/>
      <c r="F286" s="66"/>
      <c r="G286" s="66"/>
      <c r="H286" s="98"/>
      <c r="I286" s="66"/>
      <c r="J286" s="7"/>
      <c r="K286" s="7"/>
      <c r="L286" s="7"/>
      <c r="M286" s="7"/>
      <c r="N286" s="7"/>
      <c r="O286" s="7"/>
      <c r="P286" s="7"/>
      <c r="Q286" s="7"/>
      <c r="R286" s="7"/>
    </row>
    <row r="287" spans="1:18" ht="12.75">
      <c r="A287" s="96"/>
      <c r="B287" s="13"/>
      <c r="C287" s="97"/>
      <c r="D287" s="66"/>
      <c r="E287" s="66"/>
      <c r="F287" s="66"/>
      <c r="G287" s="66"/>
      <c r="H287" s="98"/>
      <c r="I287" s="66"/>
      <c r="J287" s="7"/>
      <c r="K287" s="7"/>
      <c r="L287" s="7"/>
      <c r="M287" s="7"/>
      <c r="N287" s="7"/>
      <c r="O287" s="7"/>
      <c r="P287" s="7"/>
      <c r="Q287" s="7"/>
      <c r="R287" s="7"/>
    </row>
    <row r="288" spans="1:18" ht="12.75">
      <c r="A288" s="96"/>
      <c r="B288" s="13"/>
      <c r="C288" s="97"/>
      <c r="D288" s="66"/>
      <c r="E288" s="66"/>
      <c r="F288" s="66"/>
      <c r="G288" s="66"/>
      <c r="H288" s="98"/>
      <c r="I288" s="66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12.75">
      <c r="A289" s="96"/>
      <c r="B289" s="13"/>
      <c r="C289" s="97"/>
      <c r="D289" s="66"/>
      <c r="E289" s="66"/>
      <c r="F289" s="66"/>
      <c r="G289" s="66"/>
      <c r="H289" s="98"/>
      <c r="I289" s="66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12.75">
      <c r="A290" s="96"/>
      <c r="B290" s="13"/>
      <c r="C290" s="97"/>
      <c r="D290" s="66"/>
      <c r="E290" s="66"/>
      <c r="F290" s="66"/>
      <c r="G290" s="66"/>
      <c r="H290" s="98"/>
      <c r="I290" s="66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12.75">
      <c r="A291" s="96"/>
      <c r="B291" s="13"/>
      <c r="C291" s="97"/>
      <c r="D291" s="66"/>
      <c r="E291" s="66"/>
      <c r="F291" s="66"/>
      <c r="G291" s="66"/>
      <c r="H291" s="98"/>
      <c r="I291" s="66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12.75" hidden="1">
      <c r="A292" s="96"/>
      <c r="B292" s="13"/>
      <c r="C292" s="97"/>
      <c r="D292" s="66"/>
      <c r="E292" s="66"/>
      <c r="F292" s="66"/>
      <c r="G292" s="66"/>
      <c r="H292" s="98"/>
      <c r="I292" s="66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12.75" hidden="1">
      <c r="A293" s="96"/>
      <c r="B293" s="13"/>
      <c r="C293" s="97"/>
      <c r="D293" s="66"/>
      <c r="E293" s="66"/>
      <c r="F293" s="66"/>
      <c r="G293" s="66"/>
      <c r="H293" s="98"/>
      <c r="I293" s="66"/>
      <c r="J293" s="7"/>
      <c r="K293" s="7"/>
      <c r="L293" s="7"/>
      <c r="M293" s="7"/>
      <c r="N293" s="7"/>
      <c r="O293" s="7"/>
      <c r="P293" s="7"/>
      <c r="Q293" s="7"/>
      <c r="R293" s="7"/>
    </row>
    <row r="294" spans="1:18" ht="12.75">
      <c r="A294" s="96"/>
      <c r="B294" s="13"/>
      <c r="C294" s="97"/>
      <c r="D294" s="66"/>
      <c r="E294" s="66"/>
      <c r="F294" s="66"/>
      <c r="G294" s="66"/>
      <c r="H294" s="98"/>
      <c r="I294" s="66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12.75">
      <c r="A295" s="96"/>
      <c r="B295" s="13"/>
      <c r="C295" s="97"/>
      <c r="D295" s="66"/>
      <c r="E295" s="66"/>
      <c r="F295" s="66"/>
      <c r="G295" s="66"/>
      <c r="H295" s="98"/>
      <c r="I295" s="1196" t="s">
        <v>298</v>
      </c>
      <c r="J295" s="1196"/>
      <c r="K295" s="1196"/>
      <c r="L295" s="1196"/>
      <c r="M295" s="1196"/>
      <c r="N295" s="1196"/>
      <c r="O295" s="1196"/>
      <c r="P295" s="1196"/>
      <c r="Q295" s="1196"/>
      <c r="R295" s="1196"/>
    </row>
    <row r="296" spans="1:18" ht="12.75">
      <c r="A296" s="96"/>
      <c r="B296" s="13"/>
      <c r="C296" s="97"/>
      <c r="D296" s="66"/>
      <c r="E296" s="66"/>
      <c r="F296" s="66"/>
      <c r="G296" s="66"/>
      <c r="H296" s="98"/>
      <c r="I296" s="66"/>
      <c r="J296" s="7"/>
      <c r="K296" s="7"/>
      <c r="L296" s="7"/>
      <c r="M296" s="7"/>
      <c r="N296" s="7"/>
      <c r="O296" s="7"/>
      <c r="P296" s="7"/>
      <c r="Q296" s="7"/>
      <c r="R296" s="7"/>
    </row>
    <row r="297" spans="1:19" s="782" customFormat="1" ht="25.5">
      <c r="A297" s="772" t="s">
        <v>1</v>
      </c>
      <c r="B297" s="773"/>
      <c r="C297" s="774"/>
      <c r="D297" s="775" t="s">
        <v>273</v>
      </c>
      <c r="E297" s="775" t="s">
        <v>274</v>
      </c>
      <c r="F297" s="776" t="s">
        <v>2</v>
      </c>
      <c r="G297" s="775" t="s">
        <v>275</v>
      </c>
      <c r="H297" s="776" t="s">
        <v>2</v>
      </c>
      <c r="I297" s="775" t="s">
        <v>276</v>
      </c>
      <c r="J297" s="777" t="s">
        <v>2</v>
      </c>
      <c r="K297" s="778" t="s">
        <v>277</v>
      </c>
      <c r="L297" s="779" t="s">
        <v>322</v>
      </c>
      <c r="M297" s="780">
        <v>2012</v>
      </c>
      <c r="N297" s="842" t="s">
        <v>347</v>
      </c>
      <c r="O297" s="781" t="s">
        <v>277</v>
      </c>
      <c r="P297" s="781" t="s">
        <v>337</v>
      </c>
      <c r="Q297" s="1070" t="s">
        <v>366</v>
      </c>
      <c r="R297" s="780">
        <v>2013</v>
      </c>
      <c r="S297" s="780">
        <v>2014</v>
      </c>
    </row>
    <row r="298" spans="1:19" s="52" customFormat="1" ht="11.25">
      <c r="A298" s="853" t="s">
        <v>110</v>
      </c>
      <c r="B298" s="854"/>
      <c r="C298" s="855"/>
      <c r="D298" s="681">
        <f>D299+D300+D301+D302+D303+D304</f>
        <v>21500</v>
      </c>
      <c r="E298" s="681">
        <v>4553</v>
      </c>
      <c r="F298" s="388">
        <v>21.18</v>
      </c>
      <c r="G298" s="681">
        <v>8858</v>
      </c>
      <c r="H298" s="823">
        <v>41.2</v>
      </c>
      <c r="I298" s="756">
        <f>I299+I300+I301+I302+I303+I304</f>
        <v>12762</v>
      </c>
      <c r="J298" s="830">
        <v>59.36</v>
      </c>
      <c r="K298" s="831">
        <f>SUM(K299,K300,K301,K302,K303,K304)</f>
        <v>20500</v>
      </c>
      <c r="L298" s="831">
        <f>SUM(L299,L300,L301,L302,L303,L304)</f>
        <v>24399</v>
      </c>
      <c r="M298" s="831">
        <f>SUM(M299,M300,M301,M302,M303,M304)</f>
        <v>23150</v>
      </c>
      <c r="N298" s="756">
        <f>N299+N300+N301+N302+N303+N304</f>
        <v>940.4100000000001</v>
      </c>
      <c r="O298" s="1058">
        <f>O299-O300</f>
        <v>4850</v>
      </c>
      <c r="P298" s="831">
        <f>SUM(P299,P300,P301,P302,P303,P304)</f>
        <v>18300</v>
      </c>
      <c r="Q298" s="1122">
        <f>SUM(Q299:Q304)</f>
        <v>7157.83</v>
      </c>
      <c r="R298" s="831">
        <f>SUM(R299,R300,R301,R302,R303,R304)</f>
        <v>23150</v>
      </c>
      <c r="S298" s="831">
        <f>SUM(S299,S300,S301,S302,S303,S304)</f>
        <v>23150</v>
      </c>
    </row>
    <row r="299" spans="1:20" s="7" customFormat="1" ht="12.75">
      <c r="A299" s="57">
        <v>632</v>
      </c>
      <c r="B299" s="14"/>
      <c r="C299" s="19" t="s">
        <v>67</v>
      </c>
      <c r="D299" s="58">
        <v>12000</v>
      </c>
      <c r="E299" s="45">
        <v>4371</v>
      </c>
      <c r="F299" s="58"/>
      <c r="G299" s="45">
        <v>8227</v>
      </c>
      <c r="H299" s="33"/>
      <c r="I299" s="250">
        <v>10755</v>
      </c>
      <c r="J299" s="280"/>
      <c r="K299" s="403">
        <v>12000</v>
      </c>
      <c r="L299" s="471">
        <v>15256</v>
      </c>
      <c r="M299" s="998">
        <v>15000</v>
      </c>
      <c r="N299" s="250">
        <v>630.36</v>
      </c>
      <c r="O299" s="1061">
        <v>5000</v>
      </c>
      <c r="P299" s="998">
        <v>10000</v>
      </c>
      <c r="Q299" s="1097">
        <v>3277.18</v>
      </c>
      <c r="R299" s="402">
        <v>15000</v>
      </c>
      <c r="S299" s="402">
        <v>15000</v>
      </c>
      <c r="T299" s="1"/>
    </row>
    <row r="300" spans="1:20" s="67" customFormat="1" ht="12.75">
      <c r="A300" s="57">
        <v>633</v>
      </c>
      <c r="B300" s="14"/>
      <c r="C300" s="19" t="s">
        <v>68</v>
      </c>
      <c r="D300" s="58">
        <v>1000</v>
      </c>
      <c r="E300" s="45">
        <v>105</v>
      </c>
      <c r="F300" s="58"/>
      <c r="G300" s="45">
        <v>120</v>
      </c>
      <c r="H300" s="33"/>
      <c r="I300" s="250">
        <v>120</v>
      </c>
      <c r="J300" s="276"/>
      <c r="K300" s="294">
        <v>500</v>
      </c>
      <c r="L300" s="161">
        <v>182</v>
      </c>
      <c r="M300" s="767">
        <v>150</v>
      </c>
      <c r="N300" s="250">
        <v>152.55</v>
      </c>
      <c r="O300" s="1062">
        <v>150</v>
      </c>
      <c r="P300" s="767">
        <v>300</v>
      </c>
      <c r="Q300" s="1089">
        <v>227.2</v>
      </c>
      <c r="R300" s="402">
        <v>150</v>
      </c>
      <c r="S300" s="402">
        <v>150</v>
      </c>
      <c r="T300" s="1"/>
    </row>
    <row r="301" spans="1:19" ht="12.75">
      <c r="A301" s="57">
        <v>634</v>
      </c>
      <c r="B301" s="14"/>
      <c r="C301" s="19" t="s">
        <v>249</v>
      </c>
      <c r="D301" s="58">
        <v>5000</v>
      </c>
      <c r="E301" s="45">
        <v>44</v>
      </c>
      <c r="F301" s="58"/>
      <c r="G301" s="45">
        <v>236</v>
      </c>
      <c r="H301" s="33"/>
      <c r="I301" s="250">
        <v>394</v>
      </c>
      <c r="J301" s="285"/>
      <c r="K301" s="404">
        <v>5000</v>
      </c>
      <c r="L301" s="324">
        <v>5565</v>
      </c>
      <c r="M301" s="1002">
        <v>5000</v>
      </c>
      <c r="N301" s="250"/>
      <c r="O301" s="294"/>
      <c r="P301" s="1002">
        <v>5000</v>
      </c>
      <c r="Q301" s="1089">
        <v>3341.39</v>
      </c>
      <c r="R301" s="402">
        <v>5000</v>
      </c>
      <c r="S301" s="402">
        <v>5000</v>
      </c>
    </row>
    <row r="302" spans="1:19" ht="12.75">
      <c r="A302" s="57">
        <v>635</v>
      </c>
      <c r="B302" s="14"/>
      <c r="C302" s="19" t="s">
        <v>70</v>
      </c>
      <c r="D302" s="58">
        <v>1000</v>
      </c>
      <c r="E302" s="45">
        <v>33</v>
      </c>
      <c r="F302" s="58"/>
      <c r="G302" s="45">
        <v>275</v>
      </c>
      <c r="H302" s="33"/>
      <c r="I302" s="250">
        <v>493</v>
      </c>
      <c r="J302" s="282"/>
      <c r="K302" s="478">
        <v>500</v>
      </c>
      <c r="L302" s="544">
        <v>1416</v>
      </c>
      <c r="M302" s="658">
        <v>500</v>
      </c>
      <c r="N302" s="250"/>
      <c r="O302" s="478"/>
      <c r="P302" s="658">
        <v>500</v>
      </c>
      <c r="Q302" s="1089">
        <v>154.56</v>
      </c>
      <c r="R302" s="402">
        <v>500</v>
      </c>
      <c r="S302" s="402">
        <v>500</v>
      </c>
    </row>
    <row r="303" spans="1:19" ht="12.75">
      <c r="A303" s="57">
        <v>637</v>
      </c>
      <c r="B303" s="14"/>
      <c r="C303" s="19" t="s">
        <v>65</v>
      </c>
      <c r="D303" s="58">
        <v>500</v>
      </c>
      <c r="E303" s="45">
        <v>0</v>
      </c>
      <c r="F303" s="58"/>
      <c r="G303" s="45">
        <v>0</v>
      </c>
      <c r="H303" s="33"/>
      <c r="I303" s="250">
        <v>0</v>
      </c>
      <c r="J303" s="280"/>
      <c r="K303" s="402">
        <v>500</v>
      </c>
      <c r="L303" s="471">
        <v>0</v>
      </c>
      <c r="M303" s="998">
        <v>500</v>
      </c>
      <c r="N303" s="250"/>
      <c r="O303" s="402"/>
      <c r="P303" s="998">
        <v>500</v>
      </c>
      <c r="Q303" s="1089">
        <v>0</v>
      </c>
      <c r="R303" s="402">
        <v>500</v>
      </c>
      <c r="S303" s="402">
        <v>500</v>
      </c>
    </row>
    <row r="304" spans="1:19" ht="12.75">
      <c r="A304" s="57">
        <v>642</v>
      </c>
      <c r="B304" s="14"/>
      <c r="C304" s="19" t="s">
        <v>111</v>
      </c>
      <c r="D304" s="58">
        <v>2000</v>
      </c>
      <c r="E304" s="45">
        <v>0</v>
      </c>
      <c r="F304" s="58"/>
      <c r="G304" s="45">
        <v>0</v>
      </c>
      <c r="H304" s="33"/>
      <c r="I304" s="250">
        <v>1000</v>
      </c>
      <c r="J304" s="276"/>
      <c r="K304" s="174">
        <v>2000</v>
      </c>
      <c r="L304" s="161">
        <v>1980</v>
      </c>
      <c r="M304" s="767">
        <v>2000</v>
      </c>
      <c r="N304" s="250">
        <v>157.5</v>
      </c>
      <c r="O304" s="294"/>
      <c r="P304" s="767">
        <v>2000</v>
      </c>
      <c r="Q304" s="1089">
        <v>157.5</v>
      </c>
      <c r="R304" s="294">
        <v>2000</v>
      </c>
      <c r="S304" s="294">
        <v>2000</v>
      </c>
    </row>
    <row r="305" spans="1:17" ht="12.75">
      <c r="A305" s="53"/>
      <c r="B305" s="52"/>
      <c r="C305" s="53"/>
      <c r="D305" s="83"/>
      <c r="E305" s="54"/>
      <c r="F305" s="83"/>
      <c r="G305" s="54"/>
      <c r="H305" s="56"/>
      <c r="I305" s="54"/>
      <c r="N305" s="54"/>
      <c r="Q305" s="747"/>
    </row>
    <row r="306" spans="1:19" s="52" customFormat="1" ht="12.75" customHeight="1">
      <c r="A306" s="853" t="s">
        <v>112</v>
      </c>
      <c r="B306" s="854"/>
      <c r="C306" s="855"/>
      <c r="D306" s="681">
        <f>D307+D308+D309</f>
        <v>33100</v>
      </c>
      <c r="E306" s="681">
        <v>9971</v>
      </c>
      <c r="F306" s="388">
        <v>30.12</v>
      </c>
      <c r="G306" s="681">
        <v>20044</v>
      </c>
      <c r="H306" s="823">
        <v>60.56</v>
      </c>
      <c r="I306" s="756">
        <f>I307+I308+I309+I319+I313+I316+I317</f>
        <v>29867</v>
      </c>
      <c r="J306" s="852">
        <v>90.23</v>
      </c>
      <c r="K306" s="328">
        <f>SUM(K307,K308,K309,K319)</f>
        <v>33457</v>
      </c>
      <c r="L306" s="328">
        <f>SUM(L307,L308,L309,L319)</f>
        <v>39750</v>
      </c>
      <c r="M306" s="328">
        <f>SUM(M307,M308,M309,M319)</f>
        <v>31800</v>
      </c>
      <c r="N306" s="756">
        <f>N307+N308+N309</f>
        <v>6287.04</v>
      </c>
      <c r="O306" s="1063">
        <v>2000</v>
      </c>
      <c r="P306" s="328">
        <f>SUM(P307,P308,P309,P319)</f>
        <v>29800</v>
      </c>
      <c r="Q306" s="1157">
        <f>Q307+Q308+Q309</f>
        <v>15171.579999999998</v>
      </c>
      <c r="R306" s="328">
        <f>SUM(R307,R308,R309,R319)</f>
        <v>31800</v>
      </c>
      <c r="S306" s="328">
        <f>SUM(S307,S308,S309,S319)</f>
        <v>31800</v>
      </c>
    </row>
    <row r="307" spans="1:19" ht="12.75" customHeight="1">
      <c r="A307" s="9">
        <v>610</v>
      </c>
      <c r="B307" s="10"/>
      <c r="C307" s="11" t="s">
        <v>4</v>
      </c>
      <c r="D307" s="32">
        <v>14500</v>
      </c>
      <c r="E307" s="32">
        <v>5121</v>
      </c>
      <c r="F307" s="32"/>
      <c r="G307" s="32">
        <v>9944</v>
      </c>
      <c r="H307" s="33"/>
      <c r="I307" s="266">
        <v>13849</v>
      </c>
      <c r="J307" s="329"/>
      <c r="K307" s="501">
        <v>14500</v>
      </c>
      <c r="L307" s="551">
        <v>17066</v>
      </c>
      <c r="M307" s="551">
        <v>14000</v>
      </c>
      <c r="N307" s="909">
        <v>4136.81</v>
      </c>
      <c r="O307" s="501"/>
      <c r="P307" s="551">
        <v>14000</v>
      </c>
      <c r="Q307" s="1156">
        <v>8186.11</v>
      </c>
      <c r="R307" s="294">
        <v>14000</v>
      </c>
      <c r="S307" s="294">
        <v>14000</v>
      </c>
    </row>
    <row r="308" spans="1:20" s="67" customFormat="1" ht="12.75">
      <c r="A308" s="9">
        <v>620</v>
      </c>
      <c r="B308" s="14"/>
      <c r="C308" s="15" t="s">
        <v>5</v>
      </c>
      <c r="D308" s="32">
        <v>5100</v>
      </c>
      <c r="E308" s="32">
        <v>1774</v>
      </c>
      <c r="F308" s="32"/>
      <c r="G308" s="32">
        <v>2969</v>
      </c>
      <c r="H308" s="33"/>
      <c r="I308" s="266">
        <v>4586</v>
      </c>
      <c r="J308" s="327"/>
      <c r="K308" s="172">
        <v>5100</v>
      </c>
      <c r="L308" s="552">
        <v>6280</v>
      </c>
      <c r="M308" s="552">
        <v>4400</v>
      </c>
      <c r="N308" s="909">
        <v>1327.78</v>
      </c>
      <c r="O308" s="172"/>
      <c r="P308" s="552">
        <v>4400</v>
      </c>
      <c r="Q308" s="1158">
        <v>2767.42</v>
      </c>
      <c r="R308" s="294">
        <v>4400</v>
      </c>
      <c r="S308" s="294">
        <v>4400</v>
      </c>
      <c r="T308" s="1"/>
    </row>
    <row r="309" spans="1:19" ht="12.75" customHeight="1">
      <c r="A309" s="17">
        <v>630</v>
      </c>
      <c r="B309" s="18"/>
      <c r="C309" s="19" t="s">
        <v>6</v>
      </c>
      <c r="D309" s="32">
        <f>D310+D311+D312+D314+D315+D318</f>
        <v>13500</v>
      </c>
      <c r="E309" s="32">
        <v>3076</v>
      </c>
      <c r="F309" s="32"/>
      <c r="G309" s="32">
        <v>7131</v>
      </c>
      <c r="H309" s="33"/>
      <c r="I309" s="266">
        <f>I310+I311+I312+I314+I315+I318</f>
        <v>9715</v>
      </c>
      <c r="J309" s="330"/>
      <c r="K309" s="404">
        <f>SUM(K310,K311,K312,K314,K315,K316,K317,K318)</f>
        <v>12790</v>
      </c>
      <c r="L309" s="404">
        <f>L310+L311+L312+L313+L314+L315+L316+L317+L318</f>
        <v>15337</v>
      </c>
      <c r="M309" s="404">
        <f>SUM(M310,M311,M312,M314,M315,M316,M317,M318)</f>
        <v>13400</v>
      </c>
      <c r="N309" s="909">
        <f>N310+N311+N312+N314+N315+N316+N317+N318+N319</f>
        <v>822.4499999999999</v>
      </c>
      <c r="O309" s="404"/>
      <c r="P309" s="404">
        <f>SUM(P310,P311,P312,P314,P315,P316,P317,P318)</f>
        <v>11400</v>
      </c>
      <c r="Q309" s="1090">
        <f>SUM(Q311:Q318)</f>
        <v>4218.05</v>
      </c>
      <c r="R309" s="404">
        <f>SUM(R310,R311,R312,R314,R315,R316,R317,R318)</f>
        <v>13400</v>
      </c>
      <c r="S309" s="404">
        <f>SUM(S310,S311,S312,S314,S315,S316,S317,S318)</f>
        <v>13400</v>
      </c>
    </row>
    <row r="310" spans="1:19" ht="12.75">
      <c r="A310" s="20" t="s">
        <v>7</v>
      </c>
      <c r="B310" s="21"/>
      <c r="C310" s="22" t="s">
        <v>8</v>
      </c>
      <c r="D310" s="60">
        <v>0</v>
      </c>
      <c r="E310" s="60">
        <v>0</v>
      </c>
      <c r="F310" s="60"/>
      <c r="G310" s="60">
        <v>0</v>
      </c>
      <c r="H310" s="33"/>
      <c r="I310" s="292">
        <v>0</v>
      </c>
      <c r="J310" s="282"/>
      <c r="K310" s="494">
        <v>0</v>
      </c>
      <c r="L310" s="602">
        <v>0</v>
      </c>
      <c r="M310" s="1044">
        <v>0</v>
      </c>
      <c r="N310" s="292">
        <v>0</v>
      </c>
      <c r="O310" s="478"/>
      <c r="P310" s="1044">
        <v>0</v>
      </c>
      <c r="Q310" s="1159">
        <v>0</v>
      </c>
      <c r="R310" s="294">
        <v>0</v>
      </c>
      <c r="S310" s="294">
        <v>0</v>
      </c>
    </row>
    <row r="311" spans="1:19" ht="12.75">
      <c r="A311" s="20">
        <v>632</v>
      </c>
      <c r="B311" s="21"/>
      <c r="C311" s="22" t="s">
        <v>9</v>
      </c>
      <c r="D311" s="60">
        <v>10000</v>
      </c>
      <c r="E311" s="60">
        <v>2864</v>
      </c>
      <c r="F311" s="60"/>
      <c r="G311" s="60">
        <v>6431</v>
      </c>
      <c r="H311" s="33"/>
      <c r="I311" s="292">
        <v>8645</v>
      </c>
      <c r="J311" s="280"/>
      <c r="K311" s="502">
        <v>10000</v>
      </c>
      <c r="L311" s="603">
        <v>13016</v>
      </c>
      <c r="M311" s="1003">
        <v>12000</v>
      </c>
      <c r="N311" s="292">
        <v>203.01</v>
      </c>
      <c r="O311" s="1061">
        <v>2000</v>
      </c>
      <c r="P311" s="1003">
        <v>10000</v>
      </c>
      <c r="Q311" s="1160">
        <v>2830.06</v>
      </c>
      <c r="R311" s="294">
        <v>12000</v>
      </c>
      <c r="S311" s="294">
        <v>12000</v>
      </c>
    </row>
    <row r="312" spans="1:19" ht="12.75">
      <c r="A312" s="29">
        <v>633</v>
      </c>
      <c r="B312" s="34"/>
      <c r="C312" s="31" t="s">
        <v>68</v>
      </c>
      <c r="D312" s="60">
        <v>2000</v>
      </c>
      <c r="E312" s="60">
        <v>137</v>
      </c>
      <c r="F312" s="60"/>
      <c r="G312" s="60">
        <v>232</v>
      </c>
      <c r="H312" s="33"/>
      <c r="I312" s="292">
        <v>322</v>
      </c>
      <c r="J312" s="276"/>
      <c r="K312" s="162">
        <v>1200</v>
      </c>
      <c r="L312" s="604">
        <v>699</v>
      </c>
      <c r="M312" s="1004">
        <v>400</v>
      </c>
      <c r="N312" s="292">
        <v>306.09</v>
      </c>
      <c r="O312" s="294"/>
      <c r="P312" s="1004">
        <v>400</v>
      </c>
      <c r="Q312" s="1161">
        <v>580.12</v>
      </c>
      <c r="R312" s="294">
        <v>400</v>
      </c>
      <c r="S312" s="294">
        <v>400</v>
      </c>
    </row>
    <row r="313" spans="1:19" ht="12.75">
      <c r="A313" s="183">
        <v>633</v>
      </c>
      <c r="B313" s="184" t="s">
        <v>17</v>
      </c>
      <c r="C313" s="185" t="s">
        <v>310</v>
      </c>
      <c r="D313" s="191"/>
      <c r="E313" s="191"/>
      <c r="F313" s="191"/>
      <c r="G313" s="191"/>
      <c r="H313" s="208"/>
      <c r="I313" s="322">
        <v>166</v>
      </c>
      <c r="J313" s="285"/>
      <c r="K313" s="503">
        <v>200</v>
      </c>
      <c r="L313" s="595">
        <v>166</v>
      </c>
      <c r="M313" s="1045">
        <v>0</v>
      </c>
      <c r="N313" s="598">
        <v>0</v>
      </c>
      <c r="O313" s="295"/>
      <c r="P313" s="1045">
        <v>0</v>
      </c>
      <c r="Q313" s="1162">
        <v>0</v>
      </c>
      <c r="R313" s="294">
        <v>0</v>
      </c>
      <c r="S313" s="294">
        <v>0</v>
      </c>
    </row>
    <row r="314" spans="1:19" ht="12.75">
      <c r="A314" s="29">
        <v>634</v>
      </c>
      <c r="B314" s="34"/>
      <c r="C314" s="31" t="s">
        <v>79</v>
      </c>
      <c r="D314" s="60">
        <v>500</v>
      </c>
      <c r="E314" s="60">
        <v>30</v>
      </c>
      <c r="F314" s="60"/>
      <c r="G314" s="60">
        <v>119</v>
      </c>
      <c r="H314" s="33"/>
      <c r="I314" s="292">
        <v>162</v>
      </c>
      <c r="J314" s="282"/>
      <c r="K314" s="494">
        <v>400</v>
      </c>
      <c r="L314" s="602">
        <v>336</v>
      </c>
      <c r="M314" s="1044">
        <v>200</v>
      </c>
      <c r="N314" s="292">
        <v>15.06</v>
      </c>
      <c r="O314" s="478"/>
      <c r="P314" s="1044">
        <v>200</v>
      </c>
      <c r="Q314" s="1159">
        <v>60.08</v>
      </c>
      <c r="R314" s="294">
        <v>200</v>
      </c>
      <c r="S314" s="294">
        <v>200</v>
      </c>
    </row>
    <row r="315" spans="1:19" ht="12.75">
      <c r="A315" s="29">
        <v>635</v>
      </c>
      <c r="B315" s="34"/>
      <c r="C315" s="31" t="s">
        <v>70</v>
      </c>
      <c r="D315" s="60">
        <v>500</v>
      </c>
      <c r="E315" s="60">
        <v>0</v>
      </c>
      <c r="F315" s="60"/>
      <c r="G315" s="60">
        <v>23</v>
      </c>
      <c r="H315" s="33"/>
      <c r="I315" s="292">
        <v>112</v>
      </c>
      <c r="J315" s="280"/>
      <c r="K315" s="496">
        <v>200</v>
      </c>
      <c r="L315" s="603">
        <v>112</v>
      </c>
      <c r="M315" s="1003">
        <v>300</v>
      </c>
      <c r="N315" s="292">
        <v>245.49</v>
      </c>
      <c r="O315" s="402"/>
      <c r="P315" s="1003">
        <v>300</v>
      </c>
      <c r="Q315" s="1160">
        <v>245.49</v>
      </c>
      <c r="R315" s="294">
        <v>300</v>
      </c>
      <c r="S315" s="294">
        <v>300</v>
      </c>
    </row>
    <row r="316" spans="1:19" ht="12.75">
      <c r="A316" s="183">
        <v>636</v>
      </c>
      <c r="B316" s="184" t="s">
        <v>13</v>
      </c>
      <c r="C316" s="185" t="s">
        <v>268</v>
      </c>
      <c r="D316" s="191"/>
      <c r="E316" s="191"/>
      <c r="F316" s="191"/>
      <c r="G316" s="191"/>
      <c r="H316" s="33"/>
      <c r="I316" s="322">
        <v>218</v>
      </c>
      <c r="J316" s="276"/>
      <c r="K316" s="504">
        <v>220</v>
      </c>
      <c r="L316" s="582">
        <v>218</v>
      </c>
      <c r="M316" s="1004">
        <v>0</v>
      </c>
      <c r="N316" s="598">
        <v>0</v>
      </c>
      <c r="O316" s="294"/>
      <c r="P316" s="1004">
        <v>0</v>
      </c>
      <c r="Q316" s="1161">
        <v>0</v>
      </c>
      <c r="R316" s="294">
        <v>0</v>
      </c>
      <c r="S316" s="294">
        <v>0</v>
      </c>
    </row>
    <row r="317" spans="1:19" ht="12.75">
      <c r="A317" s="183">
        <v>637</v>
      </c>
      <c r="B317" s="184"/>
      <c r="C317" s="185" t="s">
        <v>65</v>
      </c>
      <c r="D317" s="191"/>
      <c r="E317" s="191"/>
      <c r="F317" s="191"/>
      <c r="G317" s="191"/>
      <c r="H317" s="33"/>
      <c r="I317" s="322">
        <v>266</v>
      </c>
      <c r="J317" s="285"/>
      <c r="K317" s="503">
        <v>270</v>
      </c>
      <c r="L317" s="595">
        <v>266</v>
      </c>
      <c r="M317" s="1045">
        <v>0</v>
      </c>
      <c r="N317" s="598">
        <v>0</v>
      </c>
      <c r="O317" s="295"/>
      <c r="P317" s="1045">
        <v>0</v>
      </c>
      <c r="Q317" s="1162">
        <v>0</v>
      </c>
      <c r="R317" s="294">
        <v>0</v>
      </c>
      <c r="S317" s="294">
        <v>0</v>
      </c>
    </row>
    <row r="318" spans="1:19" ht="12.75">
      <c r="A318" s="141">
        <v>637</v>
      </c>
      <c r="B318" s="142"/>
      <c r="C318" s="155" t="s">
        <v>65</v>
      </c>
      <c r="D318" s="87">
        <v>500</v>
      </c>
      <c r="E318" s="87">
        <v>45</v>
      </c>
      <c r="F318" s="87"/>
      <c r="G318" s="87">
        <v>326</v>
      </c>
      <c r="H318" s="88"/>
      <c r="I318" s="325">
        <v>474</v>
      </c>
      <c r="J318" s="276"/>
      <c r="K318" s="492">
        <v>500</v>
      </c>
      <c r="L318" s="604">
        <v>524</v>
      </c>
      <c r="M318" s="1004">
        <v>500</v>
      </c>
      <c r="N318" s="325">
        <v>52.8</v>
      </c>
      <c r="O318" s="294"/>
      <c r="P318" s="1004">
        <v>500</v>
      </c>
      <c r="Q318" s="1161">
        <v>502.3</v>
      </c>
      <c r="R318" s="294">
        <v>500</v>
      </c>
      <c r="S318" s="294">
        <v>500</v>
      </c>
    </row>
    <row r="319" spans="1:19" ht="12.75">
      <c r="A319" s="168">
        <v>642</v>
      </c>
      <c r="B319" s="159" t="s">
        <v>51</v>
      </c>
      <c r="C319" s="161" t="s">
        <v>271</v>
      </c>
      <c r="D319" s="162"/>
      <c r="E319" s="162"/>
      <c r="F319" s="162"/>
      <c r="G319" s="162"/>
      <c r="H319" s="211"/>
      <c r="I319" s="307">
        <v>1067</v>
      </c>
      <c r="J319" s="285"/>
      <c r="K319" s="404">
        <v>1067</v>
      </c>
      <c r="L319" s="324">
        <v>1067</v>
      </c>
      <c r="M319" s="1002">
        <v>0</v>
      </c>
      <c r="N319" s="307">
        <v>0</v>
      </c>
      <c r="O319" s="295"/>
      <c r="P319" s="1002">
        <v>0</v>
      </c>
      <c r="Q319" s="1129">
        <v>0</v>
      </c>
      <c r="R319" s="294">
        <v>0</v>
      </c>
      <c r="S319" s="294">
        <v>0</v>
      </c>
    </row>
    <row r="320" spans="1:17" ht="12.75">
      <c r="A320" s="42"/>
      <c r="B320" s="42"/>
      <c r="C320" s="42"/>
      <c r="D320" s="82"/>
      <c r="E320" s="82"/>
      <c r="F320" s="82"/>
      <c r="G320" s="82"/>
      <c r="H320" s="84"/>
      <c r="I320" s="82"/>
      <c r="N320" s="82"/>
      <c r="Q320" s="747"/>
    </row>
    <row r="321" spans="1:19" s="52" customFormat="1" ht="11.25">
      <c r="A321" s="853" t="s">
        <v>113</v>
      </c>
      <c r="B321" s="854"/>
      <c r="C321" s="854"/>
      <c r="D321" s="681">
        <v>0</v>
      </c>
      <c r="E321" s="681">
        <v>0</v>
      </c>
      <c r="F321" s="681"/>
      <c r="G321" s="681">
        <v>0</v>
      </c>
      <c r="H321" s="823"/>
      <c r="I321" s="756">
        <f>I322</f>
        <v>0</v>
      </c>
      <c r="J321" s="836">
        <v>0</v>
      </c>
      <c r="K321" s="844">
        <f>SUM(K322)</f>
        <v>0</v>
      </c>
      <c r="L321" s="844">
        <f>SUM(L322)</f>
        <v>0</v>
      </c>
      <c r="M321" s="844">
        <f>SUM(M322)</f>
        <v>0</v>
      </c>
      <c r="N321" s="756">
        <v>0</v>
      </c>
      <c r="O321" s="844">
        <v>0</v>
      </c>
      <c r="P321" s="844">
        <f>SUM(P322)</f>
        <v>0</v>
      </c>
      <c r="Q321" s="1122">
        <v>0</v>
      </c>
      <c r="R321" s="844">
        <f>SUM(R322)</f>
        <v>0</v>
      </c>
      <c r="S321" s="844">
        <f>SUM(S322)</f>
        <v>0</v>
      </c>
    </row>
    <row r="322" spans="1:19" ht="12.75">
      <c r="A322" s="9">
        <v>637</v>
      </c>
      <c r="B322" s="14"/>
      <c r="C322" s="19" t="s">
        <v>65</v>
      </c>
      <c r="D322" s="89">
        <v>0</v>
      </c>
      <c r="E322" s="89">
        <v>0</v>
      </c>
      <c r="F322" s="89"/>
      <c r="G322" s="89">
        <v>0</v>
      </c>
      <c r="H322" s="90"/>
      <c r="I322" s="321">
        <f>I323</f>
        <v>0</v>
      </c>
      <c r="J322" s="276"/>
      <c r="K322" s="294">
        <f>SUM(K323)</f>
        <v>0</v>
      </c>
      <c r="L322" s="161">
        <v>0</v>
      </c>
      <c r="M322" s="161">
        <v>0</v>
      </c>
      <c r="N322" s="321">
        <v>0</v>
      </c>
      <c r="O322" s="294"/>
      <c r="P322" s="161">
        <v>0</v>
      </c>
      <c r="Q322" s="1106">
        <v>0</v>
      </c>
      <c r="R322" s="314">
        <v>0</v>
      </c>
      <c r="S322" s="314">
        <v>0</v>
      </c>
    </row>
    <row r="323" spans="1:19" ht="12.75">
      <c r="A323" s="29">
        <v>637</v>
      </c>
      <c r="B323" s="34" t="s">
        <v>35</v>
      </c>
      <c r="C323" s="21" t="s">
        <v>91</v>
      </c>
      <c r="D323" s="81">
        <v>0</v>
      </c>
      <c r="E323" s="60">
        <v>0</v>
      </c>
      <c r="F323" s="81"/>
      <c r="G323" s="60">
        <v>0</v>
      </c>
      <c r="H323" s="33"/>
      <c r="I323" s="292">
        <v>0</v>
      </c>
      <c r="J323" s="285"/>
      <c r="K323" s="295">
        <v>0</v>
      </c>
      <c r="L323" s="324">
        <v>0</v>
      </c>
      <c r="M323" s="324">
        <v>0</v>
      </c>
      <c r="N323" s="292">
        <v>0</v>
      </c>
      <c r="O323" s="295"/>
      <c r="P323" s="324">
        <v>0</v>
      </c>
      <c r="Q323" s="1129">
        <v>0</v>
      </c>
      <c r="R323" s="314">
        <v>0</v>
      </c>
      <c r="S323" s="314">
        <v>0</v>
      </c>
    </row>
    <row r="324" spans="1:17" ht="12.75">
      <c r="A324" s="42"/>
      <c r="B324" s="42"/>
      <c r="C324" s="42"/>
      <c r="D324" s="82"/>
      <c r="E324" s="82"/>
      <c r="F324" s="82"/>
      <c r="G324" s="82"/>
      <c r="H324" s="84"/>
      <c r="I324" s="82"/>
      <c r="N324" s="82"/>
      <c r="Q324" s="747"/>
    </row>
    <row r="325" spans="1:19" s="52" customFormat="1" ht="11.25">
      <c r="A325" s="853" t="s">
        <v>114</v>
      </c>
      <c r="B325" s="854"/>
      <c r="C325" s="855"/>
      <c r="D325" s="681">
        <f>SUM(D326)</f>
        <v>500</v>
      </c>
      <c r="E325" s="681">
        <v>235</v>
      </c>
      <c r="F325" s="388">
        <v>23.5</v>
      </c>
      <c r="G325" s="681">
        <v>312</v>
      </c>
      <c r="H325" s="823">
        <v>32.2</v>
      </c>
      <c r="I325" s="756" t="e">
        <f>#REF!+#REF!+I326</f>
        <v>#REF!</v>
      </c>
      <c r="J325" s="836">
        <v>36.9</v>
      </c>
      <c r="K325" s="887">
        <v>500</v>
      </c>
      <c r="L325" s="887">
        <v>559</v>
      </c>
      <c r="M325" s="887">
        <f>SUM(M326)</f>
        <v>800</v>
      </c>
      <c r="N325" s="756">
        <f>N326</f>
        <v>257.58</v>
      </c>
      <c r="O325" s="887">
        <v>0</v>
      </c>
      <c r="P325" s="887">
        <f>SUM(P326)</f>
        <v>800</v>
      </c>
      <c r="Q325" s="1138">
        <f>Q326</f>
        <v>374.90999999999997</v>
      </c>
      <c r="R325" s="887"/>
      <c r="S325" s="887"/>
    </row>
    <row r="326" spans="1:19" ht="12.75">
      <c r="A326" s="17">
        <v>630</v>
      </c>
      <c r="B326" s="18"/>
      <c r="C326" s="19" t="s">
        <v>6</v>
      </c>
      <c r="D326" s="58">
        <f>SUM(D327,D327,D328,D329,D330,D331)</f>
        <v>500</v>
      </c>
      <c r="E326" s="45">
        <v>235</v>
      </c>
      <c r="F326" s="58"/>
      <c r="G326" s="45">
        <v>312</v>
      </c>
      <c r="H326" s="33"/>
      <c r="I326" s="250">
        <f>I327+I328+I329+I330+I331</f>
        <v>369</v>
      </c>
      <c r="J326" s="285"/>
      <c r="K326" s="295">
        <f>SUM(K327,K328,K329,K330,K331)</f>
        <v>500</v>
      </c>
      <c r="L326" s="295">
        <f>SUM(L327,L328,L329,L330,L331)</f>
        <v>559</v>
      </c>
      <c r="M326" s="295">
        <f>SUM(M327,M328,M329,M330,M331)</f>
        <v>800</v>
      </c>
      <c r="N326" s="442">
        <f>N327+N328+N329+N330+N331</f>
        <v>257.58</v>
      </c>
      <c r="O326" s="295"/>
      <c r="P326" s="295">
        <f>SUM(P327,P328,P329,P330,P331)</f>
        <v>800</v>
      </c>
      <c r="Q326" s="1090">
        <f>SUM(Q327:Q331)</f>
        <v>374.90999999999997</v>
      </c>
      <c r="R326" s="295">
        <f>SUM(R327,R328,R329,R330,R331)</f>
        <v>800</v>
      </c>
      <c r="S326" s="295">
        <f>SUM(S327,S328,S329,S330,S331)</f>
        <v>800</v>
      </c>
    </row>
    <row r="327" spans="1:19" ht="12.75">
      <c r="A327" s="20" t="s">
        <v>7</v>
      </c>
      <c r="B327" s="21"/>
      <c r="C327" s="22" t="s">
        <v>8</v>
      </c>
      <c r="D327" s="59">
        <v>0</v>
      </c>
      <c r="E327" s="60">
        <v>0</v>
      </c>
      <c r="F327" s="59"/>
      <c r="G327" s="60">
        <v>0</v>
      </c>
      <c r="H327" s="33"/>
      <c r="I327" s="292">
        <v>0</v>
      </c>
      <c r="J327" s="282"/>
      <c r="K327" s="494">
        <v>0</v>
      </c>
      <c r="L327" s="602">
        <v>0</v>
      </c>
      <c r="M327" s="579">
        <v>0</v>
      </c>
      <c r="N327" s="911"/>
      <c r="O327" s="544"/>
      <c r="P327" s="579">
        <v>0</v>
      </c>
      <c r="Q327" s="1159">
        <v>0</v>
      </c>
      <c r="R327" s="294">
        <v>0</v>
      </c>
      <c r="S327" s="294">
        <v>0</v>
      </c>
    </row>
    <row r="328" spans="1:19" ht="12.75">
      <c r="A328" s="20">
        <v>632</v>
      </c>
      <c r="B328" s="21"/>
      <c r="C328" s="22" t="s">
        <v>9</v>
      </c>
      <c r="D328" s="59">
        <v>300</v>
      </c>
      <c r="E328" s="60">
        <v>83</v>
      </c>
      <c r="F328" s="59"/>
      <c r="G328" s="60">
        <v>160</v>
      </c>
      <c r="H328" s="33"/>
      <c r="I328" s="292">
        <v>217</v>
      </c>
      <c r="J328" s="280"/>
      <c r="K328" s="496">
        <v>300</v>
      </c>
      <c r="L328" s="603">
        <v>260</v>
      </c>
      <c r="M328" s="1046">
        <v>300</v>
      </c>
      <c r="N328" s="765">
        <v>43.17</v>
      </c>
      <c r="O328" s="471"/>
      <c r="P328" s="1046">
        <v>300</v>
      </c>
      <c r="Q328" s="1160">
        <v>86.34</v>
      </c>
      <c r="R328" s="294">
        <v>300</v>
      </c>
      <c r="S328" s="294">
        <v>300</v>
      </c>
    </row>
    <row r="329" spans="1:19" ht="12.75">
      <c r="A329" s="29">
        <v>633</v>
      </c>
      <c r="B329" s="34"/>
      <c r="C329" s="31" t="s">
        <v>252</v>
      </c>
      <c r="D329" s="59">
        <v>200</v>
      </c>
      <c r="E329" s="60">
        <v>152</v>
      </c>
      <c r="F329" s="59"/>
      <c r="G329" s="60">
        <v>152</v>
      </c>
      <c r="H329" s="33"/>
      <c r="I329" s="292">
        <v>152</v>
      </c>
      <c r="J329" s="276"/>
      <c r="K329" s="492">
        <v>200</v>
      </c>
      <c r="L329" s="604">
        <v>299</v>
      </c>
      <c r="M329" s="577">
        <v>500</v>
      </c>
      <c r="N329" s="765">
        <v>214.41</v>
      </c>
      <c r="O329" s="161"/>
      <c r="P329" s="577">
        <v>500</v>
      </c>
      <c r="Q329" s="1161">
        <v>288.57</v>
      </c>
      <c r="R329" s="294">
        <v>500</v>
      </c>
      <c r="S329" s="294">
        <v>500</v>
      </c>
    </row>
    <row r="330" spans="1:19" ht="12.75">
      <c r="A330" s="29">
        <v>635</v>
      </c>
      <c r="B330" s="34"/>
      <c r="C330" s="31" t="s">
        <v>70</v>
      </c>
      <c r="D330" s="59">
        <v>0</v>
      </c>
      <c r="E330" s="60">
        <v>0</v>
      </c>
      <c r="F330" s="59"/>
      <c r="G330" s="60">
        <v>0</v>
      </c>
      <c r="H330" s="33"/>
      <c r="I330" s="292">
        <v>0</v>
      </c>
      <c r="J330" s="285"/>
      <c r="K330" s="493">
        <v>0</v>
      </c>
      <c r="L330" s="583">
        <v>0</v>
      </c>
      <c r="M330" s="578">
        <v>0</v>
      </c>
      <c r="N330" s="765"/>
      <c r="O330" s="324"/>
      <c r="P330" s="578">
        <v>0</v>
      </c>
      <c r="Q330" s="1162">
        <v>0</v>
      </c>
      <c r="R330" s="294">
        <v>0</v>
      </c>
      <c r="S330" s="294">
        <v>0</v>
      </c>
    </row>
    <row r="331" spans="1:19" ht="12.75">
      <c r="A331" s="29">
        <v>637</v>
      </c>
      <c r="B331" s="34"/>
      <c r="C331" s="31" t="s">
        <v>65</v>
      </c>
      <c r="D331" s="59">
        <v>0</v>
      </c>
      <c r="E331" s="59">
        <v>0</v>
      </c>
      <c r="F331" s="59"/>
      <c r="G331" s="59">
        <v>0</v>
      </c>
      <c r="H331" s="62"/>
      <c r="I331" s="323">
        <v>0</v>
      </c>
      <c r="J331" s="285"/>
      <c r="K331" s="493">
        <v>0</v>
      </c>
      <c r="L331" s="583">
        <v>0</v>
      </c>
      <c r="M331" s="578">
        <v>0</v>
      </c>
      <c r="N331" s="912"/>
      <c r="O331" s="324"/>
      <c r="P331" s="578">
        <v>0</v>
      </c>
      <c r="Q331" s="1162">
        <v>0</v>
      </c>
      <c r="R331" s="294">
        <v>0</v>
      </c>
      <c r="S331" s="294">
        <v>0</v>
      </c>
    </row>
    <row r="332" spans="1:19" ht="12.75">
      <c r="A332" s="42"/>
      <c r="B332" s="42"/>
      <c r="C332" s="42"/>
      <c r="D332" s="86"/>
      <c r="E332" s="86"/>
      <c r="F332" s="86"/>
      <c r="G332" s="86"/>
      <c r="H332" s="70"/>
      <c r="I332" s="86"/>
      <c r="K332" s="246"/>
      <c r="L332" s="246"/>
      <c r="M332" s="42"/>
      <c r="N332" s="42"/>
      <c r="O332" s="42"/>
      <c r="P332" s="42"/>
      <c r="Q332" s="42"/>
      <c r="R332" s="42"/>
      <c r="S332" s="42"/>
    </row>
    <row r="333" spans="1:19" s="52" customFormat="1" ht="11.25">
      <c r="A333" s="853" t="s">
        <v>115</v>
      </c>
      <c r="B333" s="854"/>
      <c r="C333" s="854"/>
      <c r="D333" s="681">
        <v>500</v>
      </c>
      <c r="E333" s="681">
        <v>585</v>
      </c>
      <c r="F333" s="388">
        <v>117</v>
      </c>
      <c r="G333" s="681">
        <v>585</v>
      </c>
      <c r="H333" s="823">
        <v>117</v>
      </c>
      <c r="I333" s="756">
        <f>I334</f>
        <v>586</v>
      </c>
      <c r="J333" s="830">
        <v>117.2</v>
      </c>
      <c r="K333" s="844">
        <f>SUM(K334)</f>
        <v>600</v>
      </c>
      <c r="L333" s="844">
        <f>SUM(L334)</f>
        <v>589</v>
      </c>
      <c r="M333" s="844">
        <f>SUM(M334)</f>
        <v>600</v>
      </c>
      <c r="N333" s="760">
        <f>N334</f>
        <v>573.72</v>
      </c>
      <c r="O333" s="844">
        <v>0</v>
      </c>
      <c r="P333" s="844">
        <f>SUM(P334)</f>
        <v>600</v>
      </c>
      <c r="Q333" s="844">
        <f>Q335</f>
        <v>574.92</v>
      </c>
      <c r="R333" s="844">
        <f>SUM(R334)</f>
        <v>600</v>
      </c>
      <c r="S333" s="844">
        <f>SUM(S334)</f>
        <v>600</v>
      </c>
    </row>
    <row r="334" spans="1:19" ht="12.75">
      <c r="A334" s="9">
        <v>637</v>
      </c>
      <c r="B334" s="14"/>
      <c r="C334" s="19" t="s">
        <v>65</v>
      </c>
      <c r="D334" s="918">
        <v>500</v>
      </c>
      <c r="E334" s="438">
        <v>585</v>
      </c>
      <c r="F334" s="438"/>
      <c r="G334" s="438">
        <v>585</v>
      </c>
      <c r="H334" s="40"/>
      <c r="I334" s="439">
        <v>586</v>
      </c>
      <c r="J334" s="276"/>
      <c r="K334" s="294">
        <f>SUM(K335)</f>
        <v>600</v>
      </c>
      <c r="L334" s="161">
        <f>L335</f>
        <v>589</v>
      </c>
      <c r="M334" s="161">
        <v>600</v>
      </c>
      <c r="N334" s="818">
        <f>N335</f>
        <v>573.72</v>
      </c>
      <c r="O334" s="161"/>
      <c r="P334" s="161">
        <v>600</v>
      </c>
      <c r="Q334" s="161">
        <v>0</v>
      </c>
      <c r="R334" s="294">
        <v>600</v>
      </c>
      <c r="S334" s="294">
        <v>600</v>
      </c>
    </row>
    <row r="335" spans="1:19" ht="12.75">
      <c r="A335" s="29">
        <v>637</v>
      </c>
      <c r="B335" s="34" t="s">
        <v>35</v>
      </c>
      <c r="C335" s="21" t="s">
        <v>116</v>
      </c>
      <c r="D335" s="162">
        <v>500</v>
      </c>
      <c r="E335" s="81">
        <v>585</v>
      </c>
      <c r="F335" s="81"/>
      <c r="G335" s="60">
        <v>585</v>
      </c>
      <c r="H335" s="33"/>
      <c r="I335" s="292">
        <v>586</v>
      </c>
      <c r="J335" s="285"/>
      <c r="K335" s="493">
        <v>600</v>
      </c>
      <c r="L335" s="583">
        <v>589</v>
      </c>
      <c r="M335" s="578">
        <v>600</v>
      </c>
      <c r="N335" s="913">
        <v>573.72</v>
      </c>
      <c r="O335" s="324"/>
      <c r="P335" s="578">
        <v>600</v>
      </c>
      <c r="Q335" s="578">
        <v>574.92</v>
      </c>
      <c r="R335" s="294">
        <v>600</v>
      </c>
      <c r="S335" s="294">
        <v>600</v>
      </c>
    </row>
    <row r="336" spans="1:14" ht="12.75">
      <c r="A336" s="42"/>
      <c r="B336" s="42"/>
      <c r="C336" s="13"/>
      <c r="D336" s="85"/>
      <c r="E336" s="85"/>
      <c r="F336" s="85"/>
      <c r="G336" s="85"/>
      <c r="H336" s="84"/>
      <c r="I336" s="85"/>
      <c r="N336" s="85"/>
    </row>
    <row r="337" spans="1:14" ht="12.75">
      <c r="A337" s="42"/>
      <c r="B337" s="42"/>
      <c r="C337" s="13"/>
      <c r="D337" s="82"/>
      <c r="E337" s="82"/>
      <c r="F337" s="82"/>
      <c r="G337" s="82"/>
      <c r="H337" s="84"/>
      <c r="I337" s="82"/>
      <c r="N337" s="82"/>
    </row>
    <row r="338" spans="1:19" s="52" customFormat="1" ht="11.25">
      <c r="A338" s="853" t="s">
        <v>117</v>
      </c>
      <c r="B338" s="854"/>
      <c r="C338" s="854"/>
      <c r="D338" s="681">
        <v>0</v>
      </c>
      <c r="E338" s="681">
        <v>0</v>
      </c>
      <c r="F338" s="681"/>
      <c r="G338" s="681">
        <v>0</v>
      </c>
      <c r="H338" s="823"/>
      <c r="I338" s="756">
        <v>0</v>
      </c>
      <c r="J338" s="836">
        <v>0</v>
      </c>
      <c r="K338" s="844">
        <f>SUM(K339)</f>
        <v>0</v>
      </c>
      <c r="L338" s="844">
        <f>SUM(L339)</f>
        <v>0</v>
      </c>
      <c r="M338" s="844">
        <f>SUM(M339)</f>
        <v>0</v>
      </c>
      <c r="N338" s="915">
        <f>N339</f>
        <v>0</v>
      </c>
      <c r="O338" s="914">
        <v>0</v>
      </c>
      <c r="P338" s="844">
        <f>SUM(P339)</f>
        <v>0</v>
      </c>
      <c r="Q338" s="1148">
        <v>0</v>
      </c>
      <c r="R338" s="844">
        <f>SUM(R339)</f>
        <v>0</v>
      </c>
      <c r="S338" s="844">
        <f>SUM(S339)</f>
        <v>0</v>
      </c>
    </row>
    <row r="339" spans="1:19" ht="12.75">
      <c r="A339" s="9">
        <v>637</v>
      </c>
      <c r="B339" s="14"/>
      <c r="C339" s="19" t="s">
        <v>65</v>
      </c>
      <c r="D339" s="918">
        <v>0</v>
      </c>
      <c r="E339" s="438">
        <v>0</v>
      </c>
      <c r="F339" s="438"/>
      <c r="G339" s="438">
        <v>0</v>
      </c>
      <c r="H339" s="40"/>
      <c r="I339" s="439">
        <v>0</v>
      </c>
      <c r="J339" s="430"/>
      <c r="K339" s="294">
        <f>SUM(K340)</f>
        <v>0</v>
      </c>
      <c r="L339" s="161">
        <v>0</v>
      </c>
      <c r="M339" s="161">
        <v>0</v>
      </c>
      <c r="N339" s="916"/>
      <c r="O339" s="161"/>
      <c r="P339" s="161">
        <v>0</v>
      </c>
      <c r="Q339" s="1149">
        <v>0</v>
      </c>
      <c r="R339" s="294">
        <v>0</v>
      </c>
      <c r="S339" s="294">
        <v>0</v>
      </c>
    </row>
    <row r="340" spans="1:19" ht="12.75">
      <c r="A340" s="29">
        <v>637</v>
      </c>
      <c r="B340" s="34" t="s">
        <v>35</v>
      </c>
      <c r="C340" s="21" t="s">
        <v>91</v>
      </c>
      <c r="D340" s="162">
        <v>0</v>
      </c>
      <c r="E340" s="81">
        <v>0</v>
      </c>
      <c r="F340" s="81"/>
      <c r="G340" s="60">
        <v>0</v>
      </c>
      <c r="H340" s="33"/>
      <c r="I340" s="292">
        <v>0</v>
      </c>
      <c r="J340" s="431"/>
      <c r="K340" s="493">
        <v>0</v>
      </c>
      <c r="L340" s="324">
        <v>0</v>
      </c>
      <c r="M340" s="324">
        <v>0</v>
      </c>
      <c r="N340" s="917"/>
      <c r="O340" s="324"/>
      <c r="P340" s="324">
        <v>0</v>
      </c>
      <c r="Q340" s="1150">
        <v>0</v>
      </c>
      <c r="R340" s="294">
        <v>0</v>
      </c>
      <c r="S340" s="294">
        <v>0</v>
      </c>
    </row>
    <row r="341" spans="1:10" ht="12.75">
      <c r="A341" s="13"/>
      <c r="B341" s="13"/>
      <c r="C341" s="13"/>
      <c r="D341" s="86"/>
      <c r="E341" s="92"/>
      <c r="F341" s="86"/>
      <c r="G341" s="92"/>
      <c r="H341" s="70"/>
      <c r="I341" s="92"/>
      <c r="J341" s="7"/>
    </row>
    <row r="342" spans="1:19" ht="24">
      <c r="A342" s="772" t="s">
        <v>1</v>
      </c>
      <c r="B342" s="773"/>
      <c r="C342" s="774"/>
      <c r="D342" s="775" t="s">
        <v>273</v>
      </c>
      <c r="E342" s="775" t="s">
        <v>274</v>
      </c>
      <c r="F342" s="776" t="s">
        <v>2</v>
      </c>
      <c r="G342" s="775" t="s">
        <v>275</v>
      </c>
      <c r="H342" s="776" t="s">
        <v>2</v>
      </c>
      <c r="I342" s="775" t="s">
        <v>276</v>
      </c>
      <c r="J342" s="777" t="s">
        <v>2</v>
      </c>
      <c r="K342" s="778" t="s">
        <v>277</v>
      </c>
      <c r="L342" s="779" t="s">
        <v>322</v>
      </c>
      <c r="M342" s="780">
        <v>2012</v>
      </c>
      <c r="N342" s="780"/>
      <c r="O342" s="781" t="s">
        <v>277</v>
      </c>
      <c r="P342" s="781" t="s">
        <v>337</v>
      </c>
      <c r="Q342" s="1070" t="s">
        <v>366</v>
      </c>
      <c r="R342" s="780">
        <v>2013</v>
      </c>
      <c r="S342" s="780">
        <v>2014</v>
      </c>
    </row>
    <row r="343" spans="1:19" s="52" customFormat="1" ht="11.25">
      <c r="A343" s="853" t="s">
        <v>118</v>
      </c>
      <c r="B343" s="854"/>
      <c r="C343" s="855"/>
      <c r="D343" s="681">
        <f>D344+D345</f>
        <v>2500</v>
      </c>
      <c r="E343" s="681">
        <v>628</v>
      </c>
      <c r="F343" s="388">
        <v>25.12</v>
      </c>
      <c r="G343" s="681">
        <v>992</v>
      </c>
      <c r="H343" s="823">
        <v>39.68</v>
      </c>
      <c r="I343" s="756">
        <f>I344+I345</f>
        <v>1317</v>
      </c>
      <c r="J343" s="830">
        <v>52.68</v>
      </c>
      <c r="K343" s="831">
        <f>SUM(K344,K345)</f>
        <v>2000</v>
      </c>
      <c r="L343" s="831">
        <f>SUM(L344,L345)</f>
        <v>2451</v>
      </c>
      <c r="M343" s="831">
        <f>SUM(M344,M345)</f>
        <v>2500</v>
      </c>
      <c r="N343" s="756">
        <f>N344+N345</f>
        <v>639.25</v>
      </c>
      <c r="O343" s="831">
        <v>0</v>
      </c>
      <c r="P343" s="831"/>
      <c r="Q343" s="1122">
        <v>1260.01</v>
      </c>
      <c r="R343" s="831">
        <f>SUM(R344,R345)</f>
        <v>2500</v>
      </c>
      <c r="S343" s="831">
        <f>SUM(S344,S345)</f>
        <v>2500</v>
      </c>
    </row>
    <row r="344" spans="1:20" s="7" customFormat="1" ht="12.75">
      <c r="A344" s="17" t="s">
        <v>119</v>
      </c>
      <c r="B344" s="18"/>
      <c r="C344" s="19" t="s">
        <v>120</v>
      </c>
      <c r="D344" s="61">
        <v>2500</v>
      </c>
      <c r="E344" s="61">
        <v>628</v>
      </c>
      <c r="F344" s="61"/>
      <c r="G344" s="61">
        <v>992</v>
      </c>
      <c r="H344" s="62"/>
      <c r="I344" s="420">
        <v>1317</v>
      </c>
      <c r="J344" s="326"/>
      <c r="K344" s="403">
        <v>2000</v>
      </c>
      <c r="L344" s="471">
        <v>2451</v>
      </c>
      <c r="M344" s="471">
        <v>2500</v>
      </c>
      <c r="N344" s="420">
        <v>639.25</v>
      </c>
      <c r="O344" s="402"/>
      <c r="P344" s="998">
        <v>2500</v>
      </c>
      <c r="Q344" s="1105">
        <v>1260.01</v>
      </c>
      <c r="R344" s="402">
        <v>2500</v>
      </c>
      <c r="S344" s="402">
        <v>2500</v>
      </c>
      <c r="T344" s="1"/>
    </row>
    <row r="345" spans="1:20" s="67" customFormat="1" ht="12.75">
      <c r="A345" s="9">
        <v>642</v>
      </c>
      <c r="B345" s="14"/>
      <c r="C345" s="19" t="s">
        <v>121</v>
      </c>
      <c r="D345" s="45">
        <v>0</v>
      </c>
      <c r="E345" s="45">
        <v>0</v>
      </c>
      <c r="F345" s="45"/>
      <c r="G345" s="45">
        <v>0</v>
      </c>
      <c r="H345" s="33"/>
      <c r="I345" s="250">
        <v>0</v>
      </c>
      <c r="J345" s="430"/>
      <c r="K345" s="294">
        <f>SUM(K346)</f>
        <v>0</v>
      </c>
      <c r="L345" s="161">
        <v>0</v>
      </c>
      <c r="M345" s="161">
        <v>0</v>
      </c>
      <c r="N345" s="442">
        <f>N346</f>
        <v>0</v>
      </c>
      <c r="O345" s="294"/>
      <c r="P345" s="161">
        <v>0</v>
      </c>
      <c r="Q345" s="1105">
        <v>0</v>
      </c>
      <c r="R345" s="402">
        <v>0</v>
      </c>
      <c r="S345" s="402">
        <v>0</v>
      </c>
      <c r="T345" s="1"/>
    </row>
    <row r="346" spans="1:20" s="67" customFormat="1" ht="12.75">
      <c r="A346" s="29">
        <v>642</v>
      </c>
      <c r="B346" s="34" t="s">
        <v>13</v>
      </c>
      <c r="C346" s="22" t="s">
        <v>122</v>
      </c>
      <c r="D346" s="60">
        <v>0</v>
      </c>
      <c r="E346" s="60">
        <v>0</v>
      </c>
      <c r="F346" s="60"/>
      <c r="G346" s="60">
        <v>0</v>
      </c>
      <c r="H346" s="33"/>
      <c r="I346" s="292">
        <v>0</v>
      </c>
      <c r="J346" s="285"/>
      <c r="K346" s="493">
        <v>0</v>
      </c>
      <c r="L346" s="324">
        <v>0</v>
      </c>
      <c r="M346" s="324">
        <v>0</v>
      </c>
      <c r="N346" s="162"/>
      <c r="O346" s="161"/>
      <c r="P346" s="324">
        <v>0</v>
      </c>
      <c r="Q346" s="1123">
        <v>0</v>
      </c>
      <c r="R346" s="402">
        <v>0</v>
      </c>
      <c r="S346" s="402">
        <v>0</v>
      </c>
      <c r="T346" s="1"/>
    </row>
    <row r="347" spans="1:19" ht="12.75">
      <c r="A347" s="63" t="s">
        <v>123</v>
      </c>
      <c r="B347" s="64"/>
      <c r="C347" s="65" t="s">
        <v>124</v>
      </c>
      <c r="D347" s="827">
        <f>D298+D306+D321+D325+D333+D338+D343</f>
        <v>58100</v>
      </c>
      <c r="E347" s="827">
        <v>15972</v>
      </c>
      <c r="F347" s="389">
        <v>27.26</v>
      </c>
      <c r="G347" s="827">
        <v>30791</v>
      </c>
      <c r="H347" s="828">
        <v>52.54</v>
      </c>
      <c r="I347" s="755" t="e">
        <f>I298+I306+I321+I325+I333+I338+I343</f>
        <v>#REF!</v>
      </c>
      <c r="J347" s="851">
        <v>76.62</v>
      </c>
      <c r="K347" s="834">
        <f>SUM(K298,K306,K321,K325,K333,K338,K343)</f>
        <v>57057</v>
      </c>
      <c r="L347" s="834">
        <f>SUM(L298,L306,L321,L325,L333,L338,L343)</f>
        <v>67748</v>
      </c>
      <c r="M347" s="834">
        <f>SUM(M298,M306,M321,M325,M333,M338,M343)</f>
        <v>58850</v>
      </c>
      <c r="N347" s="768">
        <f>SUM(N298,N306,N321,N325,N333,N338,N343)</f>
        <v>8698</v>
      </c>
      <c r="O347" s="1059">
        <f>O298+O306</f>
        <v>6850</v>
      </c>
      <c r="P347" s="835">
        <f>SUM(P298,P306,P321,P325,P333,P338,P343)</f>
        <v>49500</v>
      </c>
      <c r="Q347" s="1141">
        <f>Q343+Q338+Q333+Q325+Q321+Q306+Q298</f>
        <v>24539.25</v>
      </c>
      <c r="R347" s="835">
        <f>SUM(R298,R306,R321,R325,R333,R338,R343)</f>
        <v>58050</v>
      </c>
      <c r="S347" s="835">
        <f>SUM(S298,S306,S321,S325,S333,S338,S343)</f>
        <v>58050</v>
      </c>
    </row>
    <row r="348" spans="1:8" ht="12.75">
      <c r="A348" s="96"/>
      <c r="B348" s="13"/>
      <c r="C348" s="97"/>
      <c r="D348" s="66"/>
      <c r="E348" s="66"/>
      <c r="F348" s="66"/>
      <c r="G348" s="66"/>
      <c r="H348" s="98"/>
    </row>
    <row r="349" spans="1:8" ht="12.75">
      <c r="A349" s="96"/>
      <c r="B349" s="13"/>
      <c r="C349" s="97"/>
      <c r="D349" s="66"/>
      <c r="E349" s="66"/>
      <c r="F349" s="66"/>
      <c r="G349" s="66"/>
      <c r="H349" s="98"/>
    </row>
    <row r="350" spans="1:18" ht="12.75">
      <c r="A350" s="96"/>
      <c r="B350" s="13"/>
      <c r="C350" s="97"/>
      <c r="D350" s="66"/>
      <c r="E350" s="66"/>
      <c r="F350" s="66"/>
      <c r="G350" s="66"/>
      <c r="H350" s="98"/>
      <c r="J350" s="1195" t="s">
        <v>299</v>
      </c>
      <c r="K350" s="1195"/>
      <c r="L350" s="1195"/>
      <c r="M350" s="1195"/>
      <c r="N350" s="1195"/>
      <c r="O350" s="1195"/>
      <c r="P350" s="1195"/>
      <c r="Q350" s="1195"/>
      <c r="R350" s="1195"/>
    </row>
    <row r="351" spans="1:8" ht="12.75">
      <c r="A351" s="96"/>
      <c r="B351" s="13"/>
      <c r="C351" s="97"/>
      <c r="D351" s="66"/>
      <c r="E351" s="66"/>
      <c r="F351" s="66"/>
      <c r="G351" s="66"/>
      <c r="H351" s="98"/>
    </row>
    <row r="352" spans="1:19" s="782" customFormat="1" ht="25.5">
      <c r="A352" s="772" t="s">
        <v>1</v>
      </c>
      <c r="B352" s="773"/>
      <c r="C352" s="774"/>
      <c r="D352" s="775" t="s">
        <v>273</v>
      </c>
      <c r="E352" s="775" t="s">
        <v>274</v>
      </c>
      <c r="F352" s="776" t="s">
        <v>2</v>
      </c>
      <c r="G352" s="775" t="s">
        <v>275</v>
      </c>
      <c r="H352" s="776" t="s">
        <v>2</v>
      </c>
      <c r="I352" s="775" t="s">
        <v>276</v>
      </c>
      <c r="J352" s="777" t="s">
        <v>2</v>
      </c>
      <c r="K352" s="778" t="s">
        <v>277</v>
      </c>
      <c r="L352" s="779" t="s">
        <v>322</v>
      </c>
      <c r="M352" s="780">
        <v>2012</v>
      </c>
      <c r="N352" s="842" t="s">
        <v>347</v>
      </c>
      <c r="O352" s="781" t="s">
        <v>277</v>
      </c>
      <c r="P352" s="781" t="s">
        <v>337</v>
      </c>
      <c r="Q352" s="1070" t="s">
        <v>366</v>
      </c>
      <c r="R352" s="780">
        <v>2013</v>
      </c>
      <c r="S352" s="780">
        <v>2014</v>
      </c>
    </row>
    <row r="353" spans="1:19" s="52" customFormat="1" ht="11.25">
      <c r="A353" s="853" t="s">
        <v>125</v>
      </c>
      <c r="B353" s="854"/>
      <c r="C353" s="855"/>
      <c r="D353" s="681">
        <v>94000</v>
      </c>
      <c r="E353" s="681">
        <v>18804</v>
      </c>
      <c r="F353" s="388">
        <v>20</v>
      </c>
      <c r="G353" s="681">
        <v>42578</v>
      </c>
      <c r="H353" s="823">
        <v>45.3</v>
      </c>
      <c r="I353" s="756">
        <v>73320.18</v>
      </c>
      <c r="J353" s="830">
        <v>77.87</v>
      </c>
      <c r="K353" s="831">
        <f>SUM(K354,K355,K359,K360)</f>
        <v>104000</v>
      </c>
      <c r="L353" s="831">
        <f>SUM(L354,L355,L359,L360)</f>
        <v>105661</v>
      </c>
      <c r="M353" s="831">
        <f>SUM(M354,M355,M359,M360+M358+M357)</f>
        <v>106700</v>
      </c>
      <c r="N353" s="760">
        <f>N354+N355+N357+N358+N359+N360</f>
        <v>22635.559999999998</v>
      </c>
      <c r="O353" s="831">
        <v>0</v>
      </c>
      <c r="P353" s="831">
        <f>SUM(P354,P355,P359,P360+P358+P357)</f>
        <v>106700</v>
      </c>
      <c r="Q353" s="1122">
        <f>Q354+Q355+Q356+Q359+Q360</f>
        <v>51273.74</v>
      </c>
      <c r="R353" s="831">
        <f>SUM(R354,R355,R359,R360)</f>
        <v>104000</v>
      </c>
      <c r="S353" s="831">
        <f>SUM(S354,S355,S359,S360)</f>
        <v>104000</v>
      </c>
    </row>
    <row r="354" spans="1:19" ht="12.75">
      <c r="A354" s="100" t="s">
        <v>126</v>
      </c>
      <c r="B354" s="101" t="s">
        <v>127</v>
      </c>
      <c r="C354" s="11" t="s">
        <v>4</v>
      </c>
      <c r="D354" s="61">
        <v>60000</v>
      </c>
      <c r="E354" s="61">
        <v>17289</v>
      </c>
      <c r="F354" s="61"/>
      <c r="G354" s="61">
        <v>28218</v>
      </c>
      <c r="H354" s="181"/>
      <c r="I354" s="420"/>
      <c r="J354" s="326"/>
      <c r="K354" s="403">
        <v>60000</v>
      </c>
      <c r="L354" s="471">
        <v>64944</v>
      </c>
      <c r="M354" s="998">
        <v>60000</v>
      </c>
      <c r="N354" s="919">
        <v>11315.96</v>
      </c>
      <c r="O354" s="471"/>
      <c r="P354" s="998">
        <v>60000</v>
      </c>
      <c r="Q354" s="1105">
        <v>32495.64</v>
      </c>
      <c r="R354" s="294">
        <v>60000</v>
      </c>
      <c r="S354" s="294">
        <v>60000</v>
      </c>
    </row>
    <row r="355" spans="1:20" s="67" customFormat="1" ht="12.75">
      <c r="A355" s="102"/>
      <c r="B355" s="101" t="s">
        <v>119</v>
      </c>
      <c r="C355" s="19" t="s">
        <v>6</v>
      </c>
      <c r="D355" s="61">
        <v>22000</v>
      </c>
      <c r="E355" s="61">
        <v>244</v>
      </c>
      <c r="F355" s="61"/>
      <c r="G355" s="61">
        <v>8780</v>
      </c>
      <c r="H355" s="436"/>
      <c r="I355" s="420"/>
      <c r="J355" s="293"/>
      <c r="K355" s="174">
        <v>32000</v>
      </c>
      <c r="L355" s="161">
        <v>40717</v>
      </c>
      <c r="M355" s="767">
        <v>32000</v>
      </c>
      <c r="N355" s="920">
        <v>11236.6</v>
      </c>
      <c r="O355" s="161"/>
      <c r="P355" s="767">
        <v>32000</v>
      </c>
      <c r="Q355" s="1106">
        <v>18581</v>
      </c>
      <c r="R355" s="294">
        <v>32000</v>
      </c>
      <c r="S355" s="294">
        <v>32000</v>
      </c>
      <c r="T355" s="564"/>
    </row>
    <row r="356" spans="1:20" s="67" customFormat="1" ht="12.75">
      <c r="A356" s="102"/>
      <c r="B356" s="101"/>
      <c r="C356" s="1188" t="s">
        <v>379</v>
      </c>
      <c r="D356" s="61"/>
      <c r="E356" s="61"/>
      <c r="F356" s="61"/>
      <c r="G356" s="61"/>
      <c r="H356" s="436"/>
      <c r="I356" s="420"/>
      <c r="J356" s="286"/>
      <c r="K356" s="404"/>
      <c r="L356" s="324"/>
      <c r="M356" s="767"/>
      <c r="N356" s="920"/>
      <c r="O356" s="324"/>
      <c r="P356" s="767"/>
      <c r="Q356" s="1189">
        <v>197.1</v>
      </c>
      <c r="R356" s="324"/>
      <c r="S356" s="294"/>
      <c r="T356" s="564"/>
    </row>
    <row r="357" spans="1:20" s="67" customFormat="1" ht="12.75">
      <c r="A357" s="102"/>
      <c r="B357" s="101"/>
      <c r="C357" s="607" t="s">
        <v>325</v>
      </c>
      <c r="D357" s="608"/>
      <c r="E357" s="608"/>
      <c r="F357" s="608"/>
      <c r="G357" s="608"/>
      <c r="H357" s="609"/>
      <c r="I357" s="610"/>
      <c r="J357" s="599"/>
      <c r="K357" s="600"/>
      <c r="L357" s="595">
        <v>166</v>
      </c>
      <c r="M357" s="617">
        <v>200</v>
      </c>
      <c r="N357" s="921">
        <v>83</v>
      </c>
      <c r="O357" s="666"/>
      <c r="P357" s="617">
        <v>200</v>
      </c>
      <c r="Q357" s="1163">
        <v>99.6</v>
      </c>
      <c r="R357" s="595"/>
      <c r="S357" s="294"/>
      <c r="T357" s="1"/>
    </row>
    <row r="358" spans="1:20" s="67" customFormat="1" ht="12.75">
      <c r="A358" s="102"/>
      <c r="B358" s="101"/>
      <c r="C358" s="607" t="s">
        <v>326</v>
      </c>
      <c r="D358" s="608"/>
      <c r="E358" s="608"/>
      <c r="F358" s="608"/>
      <c r="G358" s="608"/>
      <c r="H358" s="609"/>
      <c r="I358" s="610"/>
      <c r="J358" s="599"/>
      <c r="K358" s="600"/>
      <c r="L358" s="595">
        <v>3080</v>
      </c>
      <c r="M358" s="617">
        <v>2500</v>
      </c>
      <c r="N358" s="921">
        <v>0</v>
      </c>
      <c r="O358" s="666"/>
      <c r="P358" s="617">
        <v>2500</v>
      </c>
      <c r="Q358" s="1163">
        <v>2184</v>
      </c>
      <c r="R358" s="595"/>
      <c r="S358" s="294"/>
      <c r="T358" s="1"/>
    </row>
    <row r="359" spans="1:20" s="67" customFormat="1" ht="12.75">
      <c r="A359" s="102" t="s">
        <v>128</v>
      </c>
      <c r="B359" s="101">
        <v>610.62</v>
      </c>
      <c r="C359" s="19" t="s">
        <v>4</v>
      </c>
      <c r="D359" s="61">
        <v>11000</v>
      </c>
      <c r="E359" s="61">
        <v>0</v>
      </c>
      <c r="F359" s="61"/>
      <c r="G359" s="61">
        <v>0</v>
      </c>
      <c r="H359" s="436"/>
      <c r="I359" s="420">
        <v>0</v>
      </c>
      <c r="J359" s="286"/>
      <c r="K359" s="404">
        <v>11000</v>
      </c>
      <c r="L359" s="324">
        <v>0</v>
      </c>
      <c r="M359" s="1002">
        <v>11000</v>
      </c>
      <c r="N359" s="920"/>
      <c r="O359" s="324"/>
      <c r="P359" s="1002">
        <v>11000</v>
      </c>
      <c r="Q359" s="1129"/>
      <c r="R359" s="294">
        <v>11000</v>
      </c>
      <c r="S359" s="294">
        <v>11000</v>
      </c>
      <c r="T359" s="1"/>
    </row>
    <row r="360" spans="1:20" s="67" customFormat="1" ht="12.75">
      <c r="A360" s="100"/>
      <c r="B360" s="101">
        <v>630.64</v>
      </c>
      <c r="C360" s="11" t="s">
        <v>6</v>
      </c>
      <c r="D360" s="61">
        <v>1000</v>
      </c>
      <c r="E360" s="61">
        <v>1271</v>
      </c>
      <c r="F360" s="61"/>
      <c r="G360" s="61">
        <v>5580</v>
      </c>
      <c r="H360" s="181"/>
      <c r="I360" s="420"/>
      <c r="J360" s="431"/>
      <c r="K360" s="404">
        <v>1000</v>
      </c>
      <c r="L360" s="324">
        <v>0</v>
      </c>
      <c r="M360" s="1002">
        <v>1000</v>
      </c>
      <c r="N360" s="922"/>
      <c r="O360" s="324"/>
      <c r="P360" s="1002">
        <v>1000</v>
      </c>
      <c r="Q360" s="1129"/>
      <c r="R360" s="294">
        <v>1000</v>
      </c>
      <c r="S360" s="294">
        <v>1000</v>
      </c>
      <c r="T360" s="1"/>
    </row>
    <row r="361" spans="1:20" s="67" customFormat="1" ht="12.75">
      <c r="A361" s="69"/>
      <c r="B361" s="68"/>
      <c r="C361" s="103"/>
      <c r="D361" s="55"/>
      <c r="E361" s="55"/>
      <c r="F361" s="55"/>
      <c r="G361" s="55"/>
      <c r="H361" s="104"/>
      <c r="I361" s="55"/>
      <c r="J361" s="1"/>
      <c r="K361" s="1"/>
      <c r="L361" s="1"/>
      <c r="M361" s="1"/>
      <c r="N361" s="1"/>
      <c r="O361" s="1"/>
      <c r="P361" s="1"/>
      <c r="Q361" s="747"/>
      <c r="R361" s="1"/>
      <c r="S361" s="1"/>
      <c r="T361" s="1"/>
    </row>
    <row r="362" spans="1:19" s="52" customFormat="1" ht="11.25">
      <c r="A362" s="853" t="s">
        <v>129</v>
      </c>
      <c r="B362" s="854"/>
      <c r="C362" s="855"/>
      <c r="D362" s="682">
        <v>430000</v>
      </c>
      <c r="E362" s="681">
        <v>64653</v>
      </c>
      <c r="F362" s="823">
        <v>15.04</v>
      </c>
      <c r="G362" s="681">
        <v>172334</v>
      </c>
      <c r="H362" s="823">
        <v>40.08</v>
      </c>
      <c r="I362" s="756">
        <v>317099</v>
      </c>
      <c r="J362" s="856">
        <v>73.74</v>
      </c>
      <c r="K362" s="831">
        <f>SUM(K363,K364,K366,K371)</f>
        <v>430000</v>
      </c>
      <c r="L362" s="831">
        <f>L363+L364</f>
        <v>436717</v>
      </c>
      <c r="M362" s="831">
        <f>SUM(M363,M364,M366,M368,M369,M370,M371)</f>
        <v>402300</v>
      </c>
      <c r="N362" s="760">
        <f>N363+N364</f>
        <v>88174.05</v>
      </c>
      <c r="O362" s="995">
        <f>SUM(O363,O364,O366,O367)</f>
        <v>64000</v>
      </c>
      <c r="P362" s="831">
        <f>SUM(P363,P364,P366,P367,P368,P369,P370,P371)</f>
        <v>466300</v>
      </c>
      <c r="Q362" s="1122">
        <f>Q363+Q364+Q365</f>
        <v>201135.06</v>
      </c>
      <c r="R362" s="831">
        <f>SUM(R363,R364,R366,R371)</f>
        <v>341000</v>
      </c>
      <c r="S362" s="831">
        <f>SUM(S363,S364,S366,S371)</f>
        <v>341000</v>
      </c>
    </row>
    <row r="363" spans="1:19" ht="12.75">
      <c r="A363" s="20" t="s">
        <v>127</v>
      </c>
      <c r="B363" s="101"/>
      <c r="C363" s="11" t="s">
        <v>4</v>
      </c>
      <c r="D363" s="27">
        <v>355000</v>
      </c>
      <c r="E363" s="27">
        <v>61789</v>
      </c>
      <c r="F363" s="27"/>
      <c r="G363" s="27">
        <v>146404</v>
      </c>
      <c r="H363" s="435"/>
      <c r="I363" s="302"/>
      <c r="J363" s="326"/>
      <c r="K363" s="403">
        <v>355000</v>
      </c>
      <c r="L363" s="471">
        <v>372462</v>
      </c>
      <c r="M363" s="471">
        <v>322000</v>
      </c>
      <c r="N363" s="919">
        <v>66868.24</v>
      </c>
      <c r="O363" s="999">
        <v>31000</v>
      </c>
      <c r="P363" s="998">
        <v>353000</v>
      </c>
      <c r="Q363" s="1089">
        <v>160837.49</v>
      </c>
      <c r="R363" s="402">
        <v>274000</v>
      </c>
      <c r="S363" s="402">
        <v>274000</v>
      </c>
    </row>
    <row r="364" spans="1:19" ht="12.75">
      <c r="A364" s="20" t="s">
        <v>119</v>
      </c>
      <c r="B364" s="101"/>
      <c r="C364" s="19" t="s">
        <v>6</v>
      </c>
      <c r="D364" s="61">
        <v>49000</v>
      </c>
      <c r="E364" s="61">
        <v>504</v>
      </c>
      <c r="F364" s="61"/>
      <c r="G364" s="61">
        <v>25930</v>
      </c>
      <c r="H364" s="436"/>
      <c r="I364" s="420"/>
      <c r="J364" s="437"/>
      <c r="K364" s="174">
        <v>49000</v>
      </c>
      <c r="L364" s="161">
        <v>64255</v>
      </c>
      <c r="M364" s="161">
        <v>42000</v>
      </c>
      <c r="N364" s="920">
        <v>21305.81</v>
      </c>
      <c r="O364" s="999">
        <v>6000</v>
      </c>
      <c r="P364" s="767">
        <v>48000</v>
      </c>
      <c r="Q364" s="1089">
        <v>33434.23</v>
      </c>
      <c r="R364" s="402">
        <v>40000</v>
      </c>
      <c r="S364" s="402">
        <v>40000</v>
      </c>
    </row>
    <row r="365" spans="1:19" ht="12.75">
      <c r="A365" s="20"/>
      <c r="B365" s="101"/>
      <c r="C365" s="1188" t="s">
        <v>378</v>
      </c>
      <c r="D365" s="61"/>
      <c r="E365" s="61"/>
      <c r="F365" s="61"/>
      <c r="G365" s="61"/>
      <c r="H365" s="436"/>
      <c r="I365" s="420"/>
      <c r="J365" s="1187"/>
      <c r="K365" s="404"/>
      <c r="L365" s="544"/>
      <c r="M365" s="324"/>
      <c r="N365" s="925"/>
      <c r="O365" s="999"/>
      <c r="P365" s="1002"/>
      <c r="Q365" s="1190">
        <v>6863.34</v>
      </c>
      <c r="R365" s="402"/>
      <c r="S365" s="402"/>
    </row>
    <row r="366" spans="1:20" s="67" customFormat="1" ht="12.75">
      <c r="A366" s="20" t="s">
        <v>130</v>
      </c>
      <c r="B366" s="21"/>
      <c r="C366" s="22" t="s">
        <v>329</v>
      </c>
      <c r="D366" s="61">
        <v>18000</v>
      </c>
      <c r="E366" s="61">
        <v>0</v>
      </c>
      <c r="F366" s="61"/>
      <c r="G366" s="61">
        <v>0</v>
      </c>
      <c r="H366" s="436"/>
      <c r="I366" s="420">
        <v>0</v>
      </c>
      <c r="J366" s="431"/>
      <c r="K366" s="404">
        <v>18000</v>
      </c>
      <c r="L366" s="602">
        <v>17980</v>
      </c>
      <c r="M366" s="324">
        <v>18000</v>
      </c>
      <c r="N366" s="912"/>
      <c r="O366" s="991">
        <v>6000</v>
      </c>
      <c r="P366" s="1002">
        <v>24000</v>
      </c>
      <c r="Q366" s="1089"/>
      <c r="R366" s="402">
        <v>18000</v>
      </c>
      <c r="S366" s="402">
        <v>18000</v>
      </c>
      <c r="T366" s="564"/>
    </row>
    <row r="367" spans="1:20" s="1010" customFormat="1" ht="12.75">
      <c r="A367" s="187"/>
      <c r="B367" s="188"/>
      <c r="C367" s="188" t="s">
        <v>357</v>
      </c>
      <c r="D367" s="1005"/>
      <c r="E367" s="1005"/>
      <c r="F367" s="1005"/>
      <c r="G367" s="1005"/>
      <c r="H367" s="1006"/>
      <c r="I367" s="1005"/>
      <c r="J367" s="992"/>
      <c r="K367" s="632"/>
      <c r="L367" s="606"/>
      <c r="M367" s="601"/>
      <c r="N367" s="1007"/>
      <c r="O367" s="991">
        <v>21000</v>
      </c>
      <c r="P367" s="1011">
        <v>21000</v>
      </c>
      <c r="Q367" s="1140"/>
      <c r="R367" s="990"/>
      <c r="S367" s="990"/>
      <c r="T367" s="209"/>
    </row>
    <row r="368" spans="1:20" s="67" customFormat="1" ht="12.75">
      <c r="A368" s="611"/>
      <c r="B368" s="612"/>
      <c r="C368" s="613" t="s">
        <v>330</v>
      </c>
      <c r="D368" s="614"/>
      <c r="E368" s="614"/>
      <c r="F368" s="614"/>
      <c r="G368" s="614"/>
      <c r="H368" s="615"/>
      <c r="I368" s="614"/>
      <c r="J368" s="616"/>
      <c r="K368" s="617"/>
      <c r="L368" s="585">
        <v>3740</v>
      </c>
      <c r="M368" s="657">
        <v>3500</v>
      </c>
      <c r="N368" s="614">
        <v>1164</v>
      </c>
      <c r="O368" s="1000"/>
      <c r="P368" s="1000">
        <v>3500</v>
      </c>
      <c r="Q368" s="1140">
        <v>1059</v>
      </c>
      <c r="R368" s="585"/>
      <c r="S368" s="402"/>
      <c r="T368" s="1"/>
    </row>
    <row r="369" spans="1:20" s="67" customFormat="1" ht="12.75">
      <c r="A369" s="611"/>
      <c r="B369" s="612"/>
      <c r="C369" s="613" t="s">
        <v>331</v>
      </c>
      <c r="D369" s="614"/>
      <c r="E369" s="614"/>
      <c r="F369" s="614"/>
      <c r="G369" s="614"/>
      <c r="H369" s="615"/>
      <c r="I369" s="614"/>
      <c r="J369" s="616"/>
      <c r="K369" s="617"/>
      <c r="L369" s="585">
        <v>6120</v>
      </c>
      <c r="M369" s="657">
        <v>6000</v>
      </c>
      <c r="N369" s="614">
        <v>0</v>
      </c>
      <c r="O369" s="1000"/>
      <c r="P369" s="1000">
        <v>6000</v>
      </c>
      <c r="Q369" s="1140">
        <v>3500</v>
      </c>
      <c r="R369" s="585"/>
      <c r="S369" s="402"/>
      <c r="T369" s="1"/>
    </row>
    <row r="370" spans="1:20" s="67" customFormat="1" ht="12.75">
      <c r="A370" s="611"/>
      <c r="B370" s="612"/>
      <c r="C370" s="613" t="s">
        <v>332</v>
      </c>
      <c r="D370" s="614"/>
      <c r="E370" s="614"/>
      <c r="F370" s="614"/>
      <c r="G370" s="614"/>
      <c r="H370" s="615"/>
      <c r="I370" s="614"/>
      <c r="J370" s="616"/>
      <c r="K370" s="617"/>
      <c r="L370" s="585">
        <v>2822</v>
      </c>
      <c r="M370" s="657">
        <v>2800</v>
      </c>
      <c r="N370" s="614">
        <v>1394.4</v>
      </c>
      <c r="O370" s="1000"/>
      <c r="P370" s="1000">
        <v>2800</v>
      </c>
      <c r="Q370" s="1140">
        <v>1543.8</v>
      </c>
      <c r="R370" s="585"/>
      <c r="S370" s="402"/>
      <c r="T370" s="1"/>
    </row>
    <row r="371" spans="1:19" ht="12.75">
      <c r="A371" s="187" t="s">
        <v>130</v>
      </c>
      <c r="B371" s="188"/>
      <c r="C371" s="189" t="s">
        <v>333</v>
      </c>
      <c r="D371" s="190">
        <v>8000</v>
      </c>
      <c r="E371" s="190">
        <v>2360</v>
      </c>
      <c r="F371" s="190"/>
      <c r="G371" s="190">
        <v>4720</v>
      </c>
      <c r="H371" s="192"/>
      <c r="I371" s="301">
        <v>4720</v>
      </c>
      <c r="J371" s="282"/>
      <c r="K371" s="495">
        <v>8000</v>
      </c>
      <c r="L371" s="606">
        <v>7693</v>
      </c>
      <c r="M371" s="664">
        <v>8000</v>
      </c>
      <c r="N371" s="910">
        <v>2360</v>
      </c>
      <c r="O371" s="1001"/>
      <c r="P371" s="1001">
        <v>8000</v>
      </c>
      <c r="Q371" s="1191">
        <v>4646</v>
      </c>
      <c r="R371" s="568">
        <v>9000</v>
      </c>
      <c r="S371" s="568">
        <v>9000</v>
      </c>
    </row>
    <row r="372" spans="1:19" s="857" customFormat="1" ht="12.75">
      <c r="A372" s="853" t="s">
        <v>131</v>
      </c>
      <c r="B372" s="854"/>
      <c r="C372" s="855" t="s">
        <v>132</v>
      </c>
      <c r="D372" s="681">
        <f>D373+D374+D375</f>
        <v>51000</v>
      </c>
      <c r="E372" s="681">
        <v>15399</v>
      </c>
      <c r="F372" s="388">
        <v>30.19</v>
      </c>
      <c r="G372" s="681">
        <v>30760</v>
      </c>
      <c r="H372" s="823">
        <v>60.31</v>
      </c>
      <c r="I372" s="756">
        <f>I373+I374+I375</f>
        <v>42470</v>
      </c>
      <c r="J372" s="830">
        <v>83.27</v>
      </c>
      <c r="K372" s="831">
        <f>SUM(K373,K374,K375)</f>
        <v>51000</v>
      </c>
      <c r="L372" s="858">
        <f>SUM(L373,L374,L375)</f>
        <v>60013</v>
      </c>
      <c r="M372" s="831">
        <f>SUM(M373,M374,M375)</f>
        <v>56800</v>
      </c>
      <c r="N372" s="923">
        <f>N373+N374+N375</f>
        <v>16120.56</v>
      </c>
      <c r="O372" s="831">
        <v>0</v>
      </c>
      <c r="P372" s="831">
        <f>SUM(P373,P374,P375)</f>
        <v>56800</v>
      </c>
      <c r="Q372" s="1122">
        <f>Q373+Q374+Q375</f>
        <v>34090.22</v>
      </c>
      <c r="R372" s="831">
        <f>SUM(R373,R374,R375)</f>
        <v>55300</v>
      </c>
      <c r="S372" s="831">
        <f>SUM(S373,S374,S375)</f>
        <v>55300</v>
      </c>
    </row>
    <row r="373" spans="1:19" ht="12.75">
      <c r="A373" s="9">
        <v>610</v>
      </c>
      <c r="B373" s="10"/>
      <c r="C373" s="11" t="s">
        <v>4</v>
      </c>
      <c r="D373" s="58">
        <v>17000</v>
      </c>
      <c r="E373" s="45">
        <v>5045</v>
      </c>
      <c r="F373" s="58"/>
      <c r="G373" s="45">
        <v>9870</v>
      </c>
      <c r="H373" s="33"/>
      <c r="I373" s="250">
        <v>15052</v>
      </c>
      <c r="J373" s="430"/>
      <c r="K373" s="174">
        <v>17000</v>
      </c>
      <c r="L373" s="161">
        <v>20265</v>
      </c>
      <c r="M373" s="767">
        <v>18000</v>
      </c>
      <c r="N373" s="818">
        <v>5042.25</v>
      </c>
      <c r="O373" s="767"/>
      <c r="P373" s="767">
        <v>18000</v>
      </c>
      <c r="Q373" s="1106">
        <v>10072.38</v>
      </c>
      <c r="R373" s="294">
        <v>18000</v>
      </c>
      <c r="S373" s="294">
        <v>18000</v>
      </c>
    </row>
    <row r="374" spans="1:19" ht="12.75">
      <c r="A374" s="9">
        <v>620</v>
      </c>
      <c r="B374" s="14"/>
      <c r="C374" s="15" t="s">
        <v>5</v>
      </c>
      <c r="D374" s="58">
        <v>6000</v>
      </c>
      <c r="E374" s="45">
        <v>1767</v>
      </c>
      <c r="F374" s="58"/>
      <c r="G374" s="45">
        <v>2975</v>
      </c>
      <c r="H374" s="33"/>
      <c r="I374" s="250">
        <v>4788</v>
      </c>
      <c r="J374" s="431"/>
      <c r="K374" s="404">
        <v>6000</v>
      </c>
      <c r="L374" s="324">
        <v>7181</v>
      </c>
      <c r="M374" s="1002">
        <v>6000</v>
      </c>
      <c r="N374" s="819">
        <v>1907.74</v>
      </c>
      <c r="O374" s="1002"/>
      <c r="P374" s="1002">
        <v>6000</v>
      </c>
      <c r="Q374" s="1129">
        <v>3721.04</v>
      </c>
      <c r="R374" s="295">
        <v>6000</v>
      </c>
      <c r="S374" s="294">
        <v>6000</v>
      </c>
    </row>
    <row r="375" spans="1:19" ht="12.75">
      <c r="A375" s="17">
        <v>630</v>
      </c>
      <c r="B375" s="18"/>
      <c r="C375" s="19" t="s">
        <v>6</v>
      </c>
      <c r="D375" s="58">
        <v>28000</v>
      </c>
      <c r="E375" s="45">
        <v>8587</v>
      </c>
      <c r="F375" s="58"/>
      <c r="G375" s="45">
        <v>17915</v>
      </c>
      <c r="H375" s="33"/>
      <c r="I375" s="250">
        <f>I376+I377+I378+I381</f>
        <v>22630</v>
      </c>
      <c r="J375" s="433"/>
      <c r="K375" s="478">
        <f>SUM(K376,K377,K378,K381)</f>
        <v>28000</v>
      </c>
      <c r="L375" s="478">
        <f>L376+L377+L378+L379+L381</f>
        <v>32567</v>
      </c>
      <c r="M375" s="489">
        <f>SUM(M376,M377,M378,M381,M379)</f>
        <v>32800</v>
      </c>
      <c r="N375" s="819">
        <f>N376+N377+N378+N379+N381</f>
        <v>9170.57</v>
      </c>
      <c r="O375" s="658"/>
      <c r="P375" s="489">
        <f>SUM(P376,P377,P378,P381,P379)</f>
        <v>32800</v>
      </c>
      <c r="Q375" s="1086">
        <f>Q376+Q377+Q378+Q379+Q380+Q381</f>
        <v>20296.8</v>
      </c>
      <c r="R375" s="478">
        <f>SUM(R376,R377,R378,R381,R379)</f>
        <v>31300</v>
      </c>
      <c r="S375" s="478">
        <f>SUM(S376,S377,S378,S381,S379)</f>
        <v>31300</v>
      </c>
    </row>
    <row r="376" spans="1:19" ht="12.75">
      <c r="A376" s="633">
        <v>632</v>
      </c>
      <c r="B376" s="634"/>
      <c r="C376" s="635" t="s">
        <v>241</v>
      </c>
      <c r="D376" s="144"/>
      <c r="E376" s="87">
        <v>2461</v>
      </c>
      <c r="F376" s="144"/>
      <c r="G376" s="87">
        <v>4678</v>
      </c>
      <c r="H376" s="88"/>
      <c r="I376" s="325">
        <v>6007</v>
      </c>
      <c r="J376" s="434"/>
      <c r="K376" s="502">
        <v>8000</v>
      </c>
      <c r="L376" s="603">
        <v>8702</v>
      </c>
      <c r="M376" s="1003">
        <v>10000</v>
      </c>
      <c r="N376" s="765">
        <v>1328.46</v>
      </c>
      <c r="O376" s="1003"/>
      <c r="P376" s="1003">
        <v>10000</v>
      </c>
      <c r="Q376" s="1160">
        <v>3085.33</v>
      </c>
      <c r="R376" s="402">
        <v>10000</v>
      </c>
      <c r="S376" s="402">
        <v>10000</v>
      </c>
    </row>
    <row r="377" spans="1:19" ht="12.75">
      <c r="A377" s="649">
        <v>633</v>
      </c>
      <c r="B377" s="650"/>
      <c r="C377" s="651" t="s">
        <v>69</v>
      </c>
      <c r="D377" s="652"/>
      <c r="E377" s="590">
        <v>6</v>
      </c>
      <c r="F377" s="652"/>
      <c r="G377" s="590">
        <v>6</v>
      </c>
      <c r="H377" s="591"/>
      <c r="I377" s="592">
        <v>116</v>
      </c>
      <c r="J377" s="430"/>
      <c r="K377" s="492">
        <v>0</v>
      </c>
      <c r="L377" s="604">
        <v>257</v>
      </c>
      <c r="M377" s="1004">
        <v>150</v>
      </c>
      <c r="N377" s="765">
        <v>33.38</v>
      </c>
      <c r="O377" s="1004"/>
      <c r="P377" s="1004">
        <v>150</v>
      </c>
      <c r="Q377" s="1161">
        <v>117.28</v>
      </c>
      <c r="R377" s="294">
        <v>150</v>
      </c>
      <c r="S377" s="294">
        <v>150</v>
      </c>
    </row>
    <row r="378" spans="1:19" ht="12.75">
      <c r="A378" s="636">
        <v>633</v>
      </c>
      <c r="B378" s="637" t="s">
        <v>23</v>
      </c>
      <c r="C378" s="638" t="s">
        <v>242</v>
      </c>
      <c r="D378" s="639"/>
      <c r="E378" s="640">
        <v>6100</v>
      </c>
      <c r="F378" s="639"/>
      <c r="G378" s="640">
        <v>13211</v>
      </c>
      <c r="H378" s="40"/>
      <c r="I378" s="641">
        <v>16487</v>
      </c>
      <c r="J378" s="431"/>
      <c r="K378" s="505">
        <v>20000</v>
      </c>
      <c r="L378" s="583">
        <v>23451</v>
      </c>
      <c r="M378" s="1002">
        <v>21000</v>
      </c>
      <c r="N378" s="765">
        <v>7758.73</v>
      </c>
      <c r="O378" s="1002"/>
      <c r="P378" s="1002">
        <v>21000</v>
      </c>
      <c r="Q378" s="1162">
        <v>16401.85</v>
      </c>
      <c r="R378" s="295">
        <v>21000</v>
      </c>
      <c r="S378" s="295">
        <v>21000</v>
      </c>
    </row>
    <row r="379" spans="1:19" ht="12.75">
      <c r="A379" s="175">
        <v>633</v>
      </c>
      <c r="B379" s="176" t="s">
        <v>15</v>
      </c>
      <c r="C379" s="546" t="s">
        <v>376</v>
      </c>
      <c r="D379" s="58"/>
      <c r="E379" s="60"/>
      <c r="F379" s="58"/>
      <c r="G379" s="60"/>
      <c r="H379" s="33"/>
      <c r="I379" s="292"/>
      <c r="J379" s="431"/>
      <c r="K379" s="505"/>
      <c r="L379" s="583">
        <v>8</v>
      </c>
      <c r="M379" s="1002">
        <v>1500</v>
      </c>
      <c r="N379" s="765">
        <v>50</v>
      </c>
      <c r="O379" s="1002"/>
      <c r="P379" s="1002">
        <v>1500</v>
      </c>
      <c r="Q379" s="1162">
        <v>500</v>
      </c>
      <c r="R379" s="295">
        <v>0</v>
      </c>
      <c r="S379" s="294">
        <v>0</v>
      </c>
    </row>
    <row r="380" spans="1:19" ht="12.75">
      <c r="A380" s="175">
        <v>635</v>
      </c>
      <c r="B380" s="176"/>
      <c r="C380" s="546" t="s">
        <v>377</v>
      </c>
      <c r="D380" s="58"/>
      <c r="E380" s="60"/>
      <c r="F380" s="58"/>
      <c r="G380" s="60"/>
      <c r="H380" s="33"/>
      <c r="I380" s="292"/>
      <c r="J380" s="431"/>
      <c r="K380" s="505"/>
      <c r="L380" s="583"/>
      <c r="M380" s="1002"/>
      <c r="N380" s="816"/>
      <c r="O380" s="1002"/>
      <c r="P380" s="1002"/>
      <c r="Q380" s="1162">
        <v>192.34</v>
      </c>
      <c r="R380" s="295"/>
      <c r="S380" s="294"/>
    </row>
    <row r="381" spans="1:19" ht="12.75">
      <c r="A381" s="177">
        <v>637</v>
      </c>
      <c r="B381" s="178"/>
      <c r="C381" s="179" t="s">
        <v>65</v>
      </c>
      <c r="D381" s="58"/>
      <c r="E381" s="60">
        <v>20</v>
      </c>
      <c r="F381" s="58"/>
      <c r="G381" s="60">
        <v>20</v>
      </c>
      <c r="H381" s="33"/>
      <c r="I381" s="292">
        <v>20</v>
      </c>
      <c r="J381" s="430"/>
      <c r="K381" s="492">
        <v>0</v>
      </c>
      <c r="L381" s="604">
        <v>149</v>
      </c>
      <c r="M381" s="767">
        <v>150</v>
      </c>
      <c r="N381" s="913"/>
      <c r="O381" s="767"/>
      <c r="P381" s="767">
        <v>150</v>
      </c>
      <c r="Q381" s="1161">
        <v>0</v>
      </c>
      <c r="R381" s="294">
        <v>150</v>
      </c>
      <c r="S381" s="294">
        <v>150</v>
      </c>
    </row>
    <row r="382" spans="1:19" ht="12.75">
      <c r="A382" s="63" t="s">
        <v>133</v>
      </c>
      <c r="B382" s="64"/>
      <c r="C382" s="65" t="s">
        <v>134</v>
      </c>
      <c r="D382" s="827">
        <f>D353+D362+D372</f>
        <v>575000</v>
      </c>
      <c r="E382" s="827">
        <v>98856</v>
      </c>
      <c r="F382" s="827"/>
      <c r="G382" s="827">
        <v>245672</v>
      </c>
      <c r="H382" s="828">
        <v>42.73</v>
      </c>
      <c r="I382" s="755">
        <f>SUM(I353,I362,I372)</f>
        <v>432889.18</v>
      </c>
      <c r="J382" s="859"/>
      <c r="K382" s="834">
        <f aca="true" t="shared" si="2" ref="K382:P382">SUM(K353,K362,K372)</f>
        <v>585000</v>
      </c>
      <c r="L382" s="834">
        <f t="shared" si="2"/>
        <v>602391</v>
      </c>
      <c r="M382" s="834">
        <f t="shared" si="2"/>
        <v>565800</v>
      </c>
      <c r="N382" s="768">
        <f t="shared" si="2"/>
        <v>126930.17</v>
      </c>
      <c r="O382" s="1012">
        <f t="shared" si="2"/>
        <v>64000</v>
      </c>
      <c r="P382" s="834">
        <f t="shared" si="2"/>
        <v>629800</v>
      </c>
      <c r="Q382" s="1164">
        <f>Q353+Q362+Q372</f>
        <v>286499.02</v>
      </c>
      <c r="R382" s="834">
        <f>SUM(R353,R362,R372)</f>
        <v>500300</v>
      </c>
      <c r="S382" s="834">
        <f>SUM(S353,S362,S372)</f>
        <v>500300</v>
      </c>
    </row>
    <row r="383" spans="1:8" ht="12.75">
      <c r="A383" s="13"/>
      <c r="B383" s="13"/>
      <c r="C383" s="13"/>
      <c r="D383" s="86"/>
      <c r="E383" s="92"/>
      <c r="F383" s="86"/>
      <c r="G383" s="92"/>
      <c r="H383" s="70"/>
    </row>
    <row r="384" spans="1:8" ht="12.75">
      <c r="A384" s="13"/>
      <c r="B384" s="13"/>
      <c r="C384" s="13"/>
      <c r="D384" s="86"/>
      <c r="E384" s="92"/>
      <c r="F384" s="86"/>
      <c r="G384" s="92"/>
      <c r="H384" s="70"/>
    </row>
    <row r="385" spans="1:8" ht="12.75">
      <c r="A385" s="13"/>
      <c r="B385" s="13"/>
      <c r="C385" s="13"/>
      <c r="D385" s="86"/>
      <c r="E385" s="92"/>
      <c r="F385" s="86"/>
      <c r="G385" s="92"/>
      <c r="H385" s="70"/>
    </row>
    <row r="386" spans="1:8" ht="12.75">
      <c r="A386" s="13"/>
      <c r="B386" s="13"/>
      <c r="C386" s="13"/>
      <c r="D386" s="86"/>
      <c r="E386" s="92"/>
      <c r="F386" s="86"/>
      <c r="G386" s="92"/>
      <c r="H386" s="70"/>
    </row>
    <row r="387" spans="1:8" ht="12.75">
      <c r="A387" s="13"/>
      <c r="B387" s="13"/>
      <c r="C387" s="13"/>
      <c r="D387" s="86"/>
      <c r="E387" s="92"/>
      <c r="F387" s="86"/>
      <c r="G387" s="92"/>
      <c r="H387" s="70"/>
    </row>
    <row r="388" spans="1:8" ht="12.75">
      <c r="A388" s="13"/>
      <c r="B388" s="13"/>
      <c r="C388" s="13"/>
      <c r="D388" s="86"/>
      <c r="E388" s="92"/>
      <c r="F388" s="86"/>
      <c r="G388" s="92"/>
      <c r="H388" s="70"/>
    </row>
    <row r="389" spans="1:8" ht="12.75">
      <c r="A389" s="13"/>
      <c r="B389" s="13"/>
      <c r="C389" s="13"/>
      <c r="D389" s="86"/>
      <c r="E389" s="92"/>
      <c r="F389" s="86"/>
      <c r="G389" s="92"/>
      <c r="H389" s="70"/>
    </row>
    <row r="390" spans="1:8" ht="12.75">
      <c r="A390" s="13"/>
      <c r="B390" s="13"/>
      <c r="C390" s="13"/>
      <c r="D390" s="86"/>
      <c r="E390" s="92"/>
      <c r="F390" s="86"/>
      <c r="G390" s="92"/>
      <c r="H390" s="70"/>
    </row>
    <row r="391" spans="1:8" ht="12.75">
      <c r="A391" s="13"/>
      <c r="B391" s="13"/>
      <c r="C391" s="13"/>
      <c r="D391" s="86"/>
      <c r="E391" s="92"/>
      <c r="F391" s="86"/>
      <c r="G391" s="92"/>
      <c r="H391" s="70"/>
    </row>
    <row r="392" spans="1:18" ht="12.75">
      <c r="A392" s="13"/>
      <c r="B392" s="13"/>
      <c r="C392" s="13"/>
      <c r="D392" s="86"/>
      <c r="E392" s="92"/>
      <c r="F392" s="86"/>
      <c r="G392" s="92"/>
      <c r="H392" s="70"/>
      <c r="J392" s="605" t="s">
        <v>300</v>
      </c>
      <c r="K392" s="1195" t="s">
        <v>300</v>
      </c>
      <c r="L392" s="1195"/>
      <c r="M392" s="1195"/>
      <c r="N392" s="1195"/>
      <c r="O392" s="1195"/>
      <c r="P392" s="1195"/>
      <c r="Q392" s="1195"/>
      <c r="R392" s="1195"/>
    </row>
    <row r="393" spans="1:8" ht="12.75">
      <c r="A393" s="13"/>
      <c r="B393" s="13"/>
      <c r="C393" s="13"/>
      <c r="D393" s="86"/>
      <c r="E393" s="92"/>
      <c r="F393" s="86"/>
      <c r="G393" s="92"/>
      <c r="H393" s="70"/>
    </row>
    <row r="394" spans="1:19" s="782" customFormat="1" ht="25.5">
      <c r="A394" s="772" t="s">
        <v>1</v>
      </c>
      <c r="B394" s="773"/>
      <c r="C394" s="774"/>
      <c r="D394" s="775" t="s">
        <v>273</v>
      </c>
      <c r="E394" s="775" t="s">
        <v>274</v>
      </c>
      <c r="F394" s="776" t="s">
        <v>2</v>
      </c>
      <c r="G394" s="775" t="s">
        <v>275</v>
      </c>
      <c r="H394" s="776" t="s">
        <v>2</v>
      </c>
      <c r="I394" s="775" t="s">
        <v>276</v>
      </c>
      <c r="J394" s="777" t="s">
        <v>2</v>
      </c>
      <c r="K394" s="778" t="s">
        <v>277</v>
      </c>
      <c r="L394" s="779" t="s">
        <v>322</v>
      </c>
      <c r="M394" s="780">
        <v>2012</v>
      </c>
      <c r="N394" s="746" t="s">
        <v>347</v>
      </c>
      <c r="O394" s="781" t="s">
        <v>277</v>
      </c>
      <c r="P394" s="781" t="s">
        <v>337</v>
      </c>
      <c r="Q394" s="1070" t="s">
        <v>366</v>
      </c>
      <c r="R394" s="780">
        <v>2013</v>
      </c>
      <c r="S394" s="780">
        <v>2014</v>
      </c>
    </row>
    <row r="395" spans="1:19" s="52" customFormat="1" ht="11.25">
      <c r="A395" s="853" t="s">
        <v>135</v>
      </c>
      <c r="B395" s="854"/>
      <c r="C395" s="855"/>
      <c r="D395" s="681">
        <f>D396+D397+D398+D400+D401+D405+D406</f>
        <v>42000</v>
      </c>
      <c r="E395" s="681">
        <v>11768</v>
      </c>
      <c r="F395" s="388">
        <v>27.36</v>
      </c>
      <c r="G395" s="681">
        <v>20646</v>
      </c>
      <c r="H395" s="823">
        <v>48.01</v>
      </c>
      <c r="I395" s="756">
        <f>I396+I397+I398+I400+I401+I405+I406+I407</f>
        <v>37544</v>
      </c>
      <c r="J395" s="860">
        <v>81</v>
      </c>
      <c r="K395" s="831">
        <f>SUM(K396,K397,K398,K400,K401,K405,K406,K407,K408,K409,K410,K411,K412)</f>
        <v>67240</v>
      </c>
      <c r="L395" s="831">
        <f>L396+L397+L398+L399+L400+L401+L405+L406</f>
        <v>38335</v>
      </c>
      <c r="M395" s="831">
        <f>SUM(M396,M397,M398,M400,M401,M405,M406,)</f>
        <v>33100</v>
      </c>
      <c r="N395" s="760">
        <f>N396+N397+N398+N399+N400+N401+N410+N412</f>
        <v>9532.04</v>
      </c>
      <c r="O395" s="995">
        <v>1050</v>
      </c>
      <c r="P395" s="1165">
        <f>SUM(P396,P397,P398,P400,P401,P405,P406,)</f>
        <v>34150</v>
      </c>
      <c r="Q395" s="1138">
        <f>Q396+Q397+Q398+Q400+Q401+Q405+Q406</f>
        <v>20602.32</v>
      </c>
      <c r="R395" s="1179">
        <f>SUM(R396,R397,R398,R400,R401,R405,R406,R407,R408,R409,R410,R411,R412)</f>
        <v>62300</v>
      </c>
      <c r="S395" s="831">
        <f>SUM(S396,S397,S398,S400,S401,S405,S406,S407,S408,S409,S410,S411,S412)</f>
        <v>62300</v>
      </c>
    </row>
    <row r="396" spans="1:19" ht="12.75">
      <c r="A396" s="20" t="s">
        <v>136</v>
      </c>
      <c r="B396" s="21"/>
      <c r="C396" s="22" t="s">
        <v>137</v>
      </c>
      <c r="D396" s="61">
        <v>4500</v>
      </c>
      <c r="E396" s="61">
        <v>947</v>
      </c>
      <c r="F396" s="401"/>
      <c r="G396" s="61">
        <v>1552</v>
      </c>
      <c r="H396" s="200"/>
      <c r="I396" s="420">
        <v>2547</v>
      </c>
      <c r="J396" s="421"/>
      <c r="K396" s="403">
        <v>3500</v>
      </c>
      <c r="L396" s="471">
        <v>3863</v>
      </c>
      <c r="M396" s="471">
        <v>3500</v>
      </c>
      <c r="N396" s="919">
        <v>703.53</v>
      </c>
      <c r="O396" s="471"/>
      <c r="P396" s="758">
        <v>3500</v>
      </c>
      <c r="Q396" s="1089">
        <v>1707.75</v>
      </c>
      <c r="R396" s="471">
        <v>3500</v>
      </c>
      <c r="S396" s="402">
        <v>3500</v>
      </c>
    </row>
    <row r="397" spans="1:19" ht="12.75">
      <c r="A397" s="20" t="s">
        <v>136</v>
      </c>
      <c r="B397" s="21"/>
      <c r="C397" s="22" t="s">
        <v>138</v>
      </c>
      <c r="D397" s="61">
        <v>5000</v>
      </c>
      <c r="E397" s="61">
        <v>1140</v>
      </c>
      <c r="F397" s="401"/>
      <c r="G397" s="61">
        <v>5240</v>
      </c>
      <c r="H397" s="199"/>
      <c r="I397" s="420">
        <v>5240</v>
      </c>
      <c r="J397" s="406"/>
      <c r="K397" s="174">
        <v>5240</v>
      </c>
      <c r="L397" s="161">
        <v>5240</v>
      </c>
      <c r="M397" s="161">
        <v>2800</v>
      </c>
      <c r="N397" s="920"/>
      <c r="O397" s="471"/>
      <c r="P397" s="159">
        <v>2800</v>
      </c>
      <c r="Q397" s="1089">
        <v>2734.8</v>
      </c>
      <c r="R397" s="471">
        <v>2800</v>
      </c>
      <c r="S397" s="402">
        <v>2800</v>
      </c>
    </row>
    <row r="398" spans="1:19" ht="12.75">
      <c r="A398" s="20" t="s">
        <v>139</v>
      </c>
      <c r="B398" s="21"/>
      <c r="C398" s="22" t="s">
        <v>327</v>
      </c>
      <c r="D398" s="61">
        <v>500</v>
      </c>
      <c r="E398" s="61">
        <v>439</v>
      </c>
      <c r="F398" s="401"/>
      <c r="G398" s="61">
        <v>599</v>
      </c>
      <c r="H398" s="23"/>
      <c r="I398" s="420">
        <v>599</v>
      </c>
      <c r="J398" s="423"/>
      <c r="K398" s="484">
        <v>600</v>
      </c>
      <c r="L398" s="547">
        <v>439</v>
      </c>
      <c r="M398" s="547">
        <v>500</v>
      </c>
      <c r="N398" s="925">
        <v>600</v>
      </c>
      <c r="O398" s="549"/>
      <c r="P398" s="1166">
        <v>500</v>
      </c>
      <c r="Q398" s="1081">
        <v>600</v>
      </c>
      <c r="R398" s="471">
        <v>500</v>
      </c>
      <c r="S398" s="402">
        <v>500</v>
      </c>
    </row>
    <row r="399" spans="1:19" ht="12.75">
      <c r="A399" s="20" t="s">
        <v>139</v>
      </c>
      <c r="B399" s="21"/>
      <c r="C399" s="22" t="s">
        <v>328</v>
      </c>
      <c r="D399" s="61">
        <v>0</v>
      </c>
      <c r="E399" s="61">
        <v>0</v>
      </c>
      <c r="F399" s="401"/>
      <c r="G399" s="61"/>
      <c r="H399" s="23"/>
      <c r="I399" s="420"/>
      <c r="J399" s="429"/>
      <c r="K399" s="487">
        <v>0</v>
      </c>
      <c r="L399" s="549">
        <v>410</v>
      </c>
      <c r="M399" s="294">
        <v>0</v>
      </c>
      <c r="N399" s="487"/>
      <c r="O399" s="161"/>
      <c r="P399" s="168">
        <v>0</v>
      </c>
      <c r="Q399" s="1089"/>
      <c r="R399" s="549"/>
      <c r="S399" s="402"/>
    </row>
    <row r="400" spans="1:20" s="67" customFormat="1" ht="12.75">
      <c r="A400" s="106" t="s">
        <v>264</v>
      </c>
      <c r="B400" s="21"/>
      <c r="C400" s="22" t="s">
        <v>141</v>
      </c>
      <c r="D400" s="61">
        <v>1000</v>
      </c>
      <c r="E400" s="61">
        <v>160</v>
      </c>
      <c r="F400" s="401"/>
      <c r="G400" s="61">
        <v>80</v>
      </c>
      <c r="H400" s="199"/>
      <c r="I400" s="420">
        <v>1084</v>
      </c>
      <c r="J400" s="424"/>
      <c r="K400" s="485">
        <v>1100</v>
      </c>
      <c r="L400" s="548">
        <v>584</v>
      </c>
      <c r="M400" s="548">
        <v>1000</v>
      </c>
      <c r="N400" s="926">
        <v>40</v>
      </c>
      <c r="O400" s="548"/>
      <c r="P400" s="95">
        <v>1000</v>
      </c>
      <c r="Q400" s="1081">
        <v>60</v>
      </c>
      <c r="R400" s="471">
        <v>500</v>
      </c>
      <c r="S400" s="402">
        <v>500</v>
      </c>
      <c r="T400" s="1"/>
    </row>
    <row r="401" spans="1:19" ht="12.75">
      <c r="A401" s="107" t="s">
        <v>142</v>
      </c>
      <c r="B401" s="108"/>
      <c r="C401" s="109" t="s">
        <v>143</v>
      </c>
      <c r="D401" s="425">
        <f>D402+D403</f>
        <v>9000</v>
      </c>
      <c r="E401" s="425">
        <v>2970</v>
      </c>
      <c r="F401" s="426"/>
      <c r="G401" s="425">
        <v>5483</v>
      </c>
      <c r="H401" s="110"/>
      <c r="I401" s="427">
        <f>I402+I403+I404</f>
        <v>8298</v>
      </c>
      <c r="J401" s="428"/>
      <c r="K401" s="486">
        <f>SUM(K402,K403,K404)</f>
        <v>10000</v>
      </c>
      <c r="L401" s="486">
        <f>SUM(L402,L403,L404)</f>
        <v>11732</v>
      </c>
      <c r="M401" s="486">
        <f>SUM(M402,M403,M404)</f>
        <v>11500</v>
      </c>
      <c r="N401" s="927">
        <f>N402+N403</f>
        <v>3054.93</v>
      </c>
      <c r="O401" s="550"/>
      <c r="P401" s="1169">
        <f>SUM(P402,P403,P404)</f>
        <v>11500</v>
      </c>
      <c r="Q401" s="1081">
        <f>Q402+Q403+Q404</f>
        <v>4681.98</v>
      </c>
      <c r="R401" s="550">
        <f>SUM(R402,R403,R404)</f>
        <v>11000</v>
      </c>
      <c r="S401" s="486">
        <f>SUM(S402,S403,S404)</f>
        <v>11000</v>
      </c>
    </row>
    <row r="402" spans="1:19" ht="12.75">
      <c r="A402" s="20"/>
      <c r="B402" s="111" t="s">
        <v>127</v>
      </c>
      <c r="C402" s="112" t="s">
        <v>4</v>
      </c>
      <c r="D402" s="113">
        <v>8000</v>
      </c>
      <c r="E402" s="113">
        <v>2216</v>
      </c>
      <c r="F402" s="395"/>
      <c r="G402" s="113">
        <v>4123</v>
      </c>
      <c r="H402" s="198"/>
      <c r="I402" s="331">
        <v>6413</v>
      </c>
      <c r="J402" s="429"/>
      <c r="K402" s="487">
        <v>8000</v>
      </c>
      <c r="L402" s="618">
        <v>8946</v>
      </c>
      <c r="M402" s="659">
        <v>8000</v>
      </c>
      <c r="N402" s="928">
        <v>2655.66</v>
      </c>
      <c r="O402" s="667"/>
      <c r="P402" s="1170">
        <v>8000</v>
      </c>
      <c r="Q402" s="1183">
        <v>4448.08</v>
      </c>
      <c r="R402" s="471">
        <v>8000</v>
      </c>
      <c r="S402" s="402">
        <v>8000</v>
      </c>
    </row>
    <row r="403" spans="1:19" ht="12.75">
      <c r="A403" s="20"/>
      <c r="B403" s="111" t="s">
        <v>119</v>
      </c>
      <c r="C403" s="112" t="s">
        <v>6</v>
      </c>
      <c r="D403" s="113">
        <v>1000</v>
      </c>
      <c r="E403" s="113">
        <v>754</v>
      </c>
      <c r="F403" s="395"/>
      <c r="G403" s="113">
        <v>1360</v>
      </c>
      <c r="H403" s="197"/>
      <c r="I403" s="331">
        <v>1885</v>
      </c>
      <c r="J403" s="423"/>
      <c r="K403" s="484">
        <v>2000</v>
      </c>
      <c r="L403" s="619">
        <v>2786</v>
      </c>
      <c r="M403" s="660">
        <v>3500</v>
      </c>
      <c r="N403" s="928">
        <v>399.27</v>
      </c>
      <c r="O403" s="659"/>
      <c r="P403" s="1171">
        <v>3500</v>
      </c>
      <c r="Q403" s="1183">
        <v>233.9</v>
      </c>
      <c r="R403" s="471">
        <v>3000</v>
      </c>
      <c r="S403" s="402">
        <v>3000</v>
      </c>
    </row>
    <row r="404" spans="1:19" ht="12.75">
      <c r="A404" s="20"/>
      <c r="B404" s="111">
        <v>642</v>
      </c>
      <c r="C404" s="112" t="s">
        <v>238</v>
      </c>
      <c r="D404" s="113"/>
      <c r="E404" s="113">
        <v>0</v>
      </c>
      <c r="F404" s="395"/>
      <c r="G404" s="113">
        <v>0</v>
      </c>
      <c r="H404" s="158"/>
      <c r="I404" s="331">
        <v>0</v>
      </c>
      <c r="J404" s="424"/>
      <c r="K404" s="485">
        <v>0</v>
      </c>
      <c r="L404" s="620">
        <v>0</v>
      </c>
      <c r="M404" s="548">
        <v>0</v>
      </c>
      <c r="N404" s="928"/>
      <c r="O404" s="548"/>
      <c r="P404" s="95">
        <v>0</v>
      </c>
      <c r="Q404" s="1183">
        <v>0</v>
      </c>
      <c r="R404" s="471">
        <v>0</v>
      </c>
      <c r="S404" s="402">
        <v>0</v>
      </c>
    </row>
    <row r="405" spans="1:19" ht="12.75">
      <c r="A405" s="107" t="s">
        <v>136</v>
      </c>
      <c r="B405" s="114"/>
      <c r="C405" s="112" t="s">
        <v>351</v>
      </c>
      <c r="D405" s="425">
        <v>2000</v>
      </c>
      <c r="E405" s="425">
        <v>539</v>
      </c>
      <c r="F405" s="426"/>
      <c r="G405" s="425">
        <v>926</v>
      </c>
      <c r="H405" s="110"/>
      <c r="I405" s="427">
        <v>1366</v>
      </c>
      <c r="J405" s="428"/>
      <c r="K405" s="486">
        <v>2000</v>
      </c>
      <c r="L405" s="550">
        <v>1861</v>
      </c>
      <c r="M405" s="550">
        <v>500</v>
      </c>
      <c r="N405" s="927"/>
      <c r="O405" s="550"/>
      <c r="P405" s="1172">
        <v>500</v>
      </c>
      <c r="Q405" s="1081">
        <v>419.44</v>
      </c>
      <c r="R405" s="471">
        <v>2000</v>
      </c>
      <c r="S405" s="402">
        <v>2000</v>
      </c>
    </row>
    <row r="406" spans="1:19" ht="12.75">
      <c r="A406" s="107" t="s">
        <v>144</v>
      </c>
      <c r="B406" s="114"/>
      <c r="C406" s="109" t="s">
        <v>145</v>
      </c>
      <c r="D406" s="425">
        <v>20000</v>
      </c>
      <c r="E406" s="425">
        <v>5573</v>
      </c>
      <c r="F406" s="426"/>
      <c r="G406" s="425">
        <v>10571</v>
      </c>
      <c r="H406" s="110"/>
      <c r="I406" s="427">
        <v>17510</v>
      </c>
      <c r="J406" s="429"/>
      <c r="K406" s="487">
        <f>SUM(K407,K408,K409,K410,K411,K412)</f>
        <v>22400</v>
      </c>
      <c r="L406" s="487">
        <v>14206</v>
      </c>
      <c r="M406" s="487">
        <f>SUM(M407,M408,M409,M410,M411,M412)</f>
        <v>13300</v>
      </c>
      <c r="N406" s="927"/>
      <c r="O406" s="549"/>
      <c r="P406" s="437">
        <f>SUM(P407,P408,P409,P410,P411,P412)</f>
        <v>14350</v>
      </c>
      <c r="Q406" s="1081">
        <f>SUM(Q407:Q412)</f>
        <v>10398.35</v>
      </c>
      <c r="R406" s="549">
        <f>SUM(R407,R408,R409,R410,R411,R412)</f>
        <v>21000</v>
      </c>
      <c r="S406" s="487">
        <f>SUM(S407,S408,S409,S410,S411,S412)</f>
        <v>21000</v>
      </c>
    </row>
    <row r="407" spans="1:19" ht="12.75">
      <c r="A407" s="107" t="s">
        <v>264</v>
      </c>
      <c r="B407" s="114">
        <v>642</v>
      </c>
      <c r="C407" s="109" t="s">
        <v>272</v>
      </c>
      <c r="D407" s="425"/>
      <c r="E407" s="425"/>
      <c r="F407" s="426"/>
      <c r="G407" s="425"/>
      <c r="H407" s="110"/>
      <c r="I407" s="331">
        <v>900</v>
      </c>
      <c r="J407" s="423"/>
      <c r="K407" s="506">
        <v>900</v>
      </c>
      <c r="L407" s="621">
        <v>900</v>
      </c>
      <c r="M407" s="547">
        <v>0</v>
      </c>
      <c r="N407" s="928"/>
      <c r="O407" s="548"/>
      <c r="P407" s="1166">
        <v>0</v>
      </c>
      <c r="Q407" s="1183">
        <v>0</v>
      </c>
      <c r="R407" s="471">
        <v>0</v>
      </c>
      <c r="S407" s="402">
        <v>0</v>
      </c>
    </row>
    <row r="408" spans="1:19" ht="12.75">
      <c r="A408" s="20" t="s">
        <v>140</v>
      </c>
      <c r="B408" s="21"/>
      <c r="C408" s="22" t="s">
        <v>250</v>
      </c>
      <c r="D408" s="59">
        <v>0</v>
      </c>
      <c r="E408" s="59">
        <v>0</v>
      </c>
      <c r="F408" s="396"/>
      <c r="G408" s="59">
        <v>0</v>
      </c>
      <c r="H408" s="62"/>
      <c r="I408" s="323">
        <v>0</v>
      </c>
      <c r="J408" s="407"/>
      <c r="K408" s="507">
        <v>0</v>
      </c>
      <c r="L408" s="550">
        <v>0</v>
      </c>
      <c r="M408" s="550">
        <v>0</v>
      </c>
      <c r="N408" s="929"/>
      <c r="O408" s="550"/>
      <c r="P408" s="1172">
        <v>0</v>
      </c>
      <c r="Q408" s="1183">
        <v>0</v>
      </c>
      <c r="R408" s="471">
        <v>0</v>
      </c>
      <c r="S408" s="402">
        <v>0</v>
      </c>
    </row>
    <row r="409" spans="1:19" ht="12.75">
      <c r="A409" s="187" t="s">
        <v>334</v>
      </c>
      <c r="B409" s="188"/>
      <c r="C409" s="189" t="s">
        <v>256</v>
      </c>
      <c r="D409" s="186">
        <v>3000</v>
      </c>
      <c r="E409" s="186">
        <v>1477</v>
      </c>
      <c r="F409" s="397"/>
      <c r="G409" s="186">
        <v>1477</v>
      </c>
      <c r="H409" s="62"/>
      <c r="I409" s="332">
        <v>3021</v>
      </c>
      <c r="J409" s="408"/>
      <c r="K409" s="508">
        <v>3000</v>
      </c>
      <c r="L409" s="622">
        <v>2988</v>
      </c>
      <c r="M409" s="567"/>
      <c r="N409" s="921"/>
      <c r="O409" s="567"/>
      <c r="P409" s="1173"/>
      <c r="Q409" s="1185">
        <v>0</v>
      </c>
      <c r="R409" s="1180">
        <v>3000</v>
      </c>
      <c r="S409" s="568">
        <v>3000</v>
      </c>
    </row>
    <row r="410" spans="1:19" ht="12.75">
      <c r="A410" s="201" t="s">
        <v>140</v>
      </c>
      <c r="B410" s="202"/>
      <c r="C410" s="203" t="s">
        <v>257</v>
      </c>
      <c r="D410" s="205">
        <v>8500</v>
      </c>
      <c r="E410" s="204">
        <v>2646</v>
      </c>
      <c r="F410" s="398"/>
      <c r="G410" s="205">
        <v>6250</v>
      </c>
      <c r="H410" s="206"/>
      <c r="I410" s="333">
        <v>10755</v>
      </c>
      <c r="J410" s="409"/>
      <c r="K410" s="509">
        <v>13000</v>
      </c>
      <c r="L410" s="623">
        <v>12426</v>
      </c>
      <c r="M410" s="661">
        <v>13000</v>
      </c>
      <c r="N410" s="930">
        <v>4844.9</v>
      </c>
      <c r="O410" s="668"/>
      <c r="P410" s="1174">
        <v>13000</v>
      </c>
      <c r="Q410" s="1184">
        <v>9592.65</v>
      </c>
      <c r="R410" s="1180">
        <v>14000</v>
      </c>
      <c r="S410" s="568">
        <v>14000</v>
      </c>
    </row>
    <row r="411" spans="1:23" ht="12.75">
      <c r="A411" s="187" t="s">
        <v>334</v>
      </c>
      <c r="B411" s="188"/>
      <c r="C411" s="189" t="s">
        <v>258</v>
      </c>
      <c r="D411" s="186">
        <v>5500</v>
      </c>
      <c r="E411" s="186">
        <v>1164</v>
      </c>
      <c r="F411" s="397"/>
      <c r="G411" s="186">
        <v>2328</v>
      </c>
      <c r="H411" s="62"/>
      <c r="I411" s="332">
        <v>2328</v>
      </c>
      <c r="J411" s="410"/>
      <c r="K411" s="510">
        <v>4500</v>
      </c>
      <c r="L411" s="624">
        <v>3740</v>
      </c>
      <c r="M411" s="662"/>
      <c r="N411" s="931"/>
      <c r="O411" s="924"/>
      <c r="P411" s="1175"/>
      <c r="Q411" s="1185">
        <v>0</v>
      </c>
      <c r="R411" s="1180">
        <v>3500</v>
      </c>
      <c r="S411" s="568">
        <v>3500</v>
      </c>
      <c r="W411" s="195"/>
    </row>
    <row r="412" spans="1:19" s="195" customFormat="1" ht="12.75">
      <c r="A412" s="187" t="s">
        <v>140</v>
      </c>
      <c r="B412" s="188"/>
      <c r="C412" s="189" t="s">
        <v>229</v>
      </c>
      <c r="D412" s="186">
        <v>1000</v>
      </c>
      <c r="E412" s="186">
        <v>286</v>
      </c>
      <c r="F412" s="397"/>
      <c r="G412" s="186">
        <v>506</v>
      </c>
      <c r="H412" s="62"/>
      <c r="I412" s="332">
        <v>506</v>
      </c>
      <c r="J412" s="405"/>
      <c r="K412" s="511">
        <v>1000</v>
      </c>
      <c r="L412" s="625">
        <v>880</v>
      </c>
      <c r="M412" s="663">
        <v>300</v>
      </c>
      <c r="N412" s="932">
        <v>288.68</v>
      </c>
      <c r="O412" s="1064">
        <v>1050</v>
      </c>
      <c r="P412" s="1176">
        <v>1350</v>
      </c>
      <c r="Q412" s="1186">
        <v>805.7</v>
      </c>
      <c r="R412" s="1180">
        <v>500</v>
      </c>
      <c r="S412" s="568">
        <v>500</v>
      </c>
    </row>
    <row r="413" spans="1:19" ht="13.5" thickBot="1">
      <c r="A413" s="63" t="s">
        <v>146</v>
      </c>
      <c r="B413" s="64"/>
      <c r="C413" s="65" t="s">
        <v>147</v>
      </c>
      <c r="D413" s="827">
        <v>67240</v>
      </c>
      <c r="E413" s="827">
        <v>11768</v>
      </c>
      <c r="F413" s="389">
        <v>27.36</v>
      </c>
      <c r="G413" s="827">
        <v>20646</v>
      </c>
      <c r="H413" s="828">
        <v>48.01</v>
      </c>
      <c r="I413" s="755">
        <f>I395</f>
        <v>37544</v>
      </c>
      <c r="J413" s="861">
        <v>81</v>
      </c>
      <c r="K413" s="862">
        <f>SUM(K395)</f>
        <v>67240</v>
      </c>
      <c r="L413" s="862">
        <f>SUM(L395)</f>
        <v>38335</v>
      </c>
      <c r="M413" s="862">
        <f>SUM(M395)</f>
        <v>33100</v>
      </c>
      <c r="N413" s="768">
        <f>N395</f>
        <v>9532.04</v>
      </c>
      <c r="O413" s="1048">
        <v>1050</v>
      </c>
      <c r="P413" s="1177">
        <f>SUM(P396,P397,P398,P399,P400,P401,P404,P405,P406,P407,P408)</f>
        <v>34150</v>
      </c>
      <c r="Q413" s="1087">
        <f>Q395</f>
        <v>20602.32</v>
      </c>
      <c r="R413" s="1181">
        <f>SUM(R395)</f>
        <v>62300</v>
      </c>
      <c r="S413" s="862">
        <f>SUM(S395)</f>
        <v>62300</v>
      </c>
    </row>
    <row r="414" spans="1:19" ht="13.5" thickBot="1">
      <c r="A414" s="251" t="s">
        <v>148</v>
      </c>
      <c r="B414" s="255"/>
      <c r="C414" s="253"/>
      <c r="D414" s="254">
        <v>1196640</v>
      </c>
      <c r="E414" s="254">
        <v>291286</v>
      </c>
      <c r="F414" s="375">
        <v>25.76</v>
      </c>
      <c r="G414" s="254">
        <v>575933</v>
      </c>
      <c r="H414" s="367">
        <v>50.94</v>
      </c>
      <c r="I414" s="368" t="e">
        <f>SUM(I92,I107,I144,I189,I223,I261,I347,I275,I382,I413)</f>
        <v>#REF!</v>
      </c>
      <c r="J414" s="653"/>
      <c r="K414" s="518">
        <v>1196640</v>
      </c>
      <c r="L414" s="518">
        <f>SUM(L92,L107,L144,L189,L223,L261,L275,L347,L382,L413)</f>
        <v>1275619</v>
      </c>
      <c r="M414" s="518">
        <f>SUM(M92,M107,M144,M189,M223,M261,M275,M347,M382,M413)</f>
        <v>1106557</v>
      </c>
      <c r="N414" s="368">
        <f>SUM(N92,N107,N144,N189,N223,N261,N275,N347,N382,N413)</f>
        <v>270608.94</v>
      </c>
      <c r="O414" s="1047">
        <f>O92+O107+O144+O189-O275-O347+O382+O413</f>
        <v>54843</v>
      </c>
      <c r="P414" s="1178">
        <f>SUM(P92,P107,P144,P189,P223,P261,P275,P347,P382,P413)</f>
        <v>1158900</v>
      </c>
      <c r="Q414" s="1101">
        <f>Q413+Q382+Q347+Q275+Q261+Q223+Q189+Q144+Q107+Q92</f>
        <v>575728.13</v>
      </c>
      <c r="R414" s="1182">
        <f>SUM(R92,R107,R144,R189,R223,R261,R275,R347,R382,R413)</f>
        <v>1084787</v>
      </c>
      <c r="S414" s="518">
        <f>SUM(S92,S107,S144,S189,S223,S261,S275,S347,S382,S413)</f>
        <v>1079707</v>
      </c>
    </row>
    <row r="415" spans="1:8" ht="12.75">
      <c r="A415" s="97"/>
      <c r="B415" s="7"/>
      <c r="C415" s="97"/>
      <c r="D415" s="97"/>
      <c r="E415" s="97"/>
      <c r="F415" s="97"/>
      <c r="G415" s="193"/>
      <c r="H415" s="98"/>
    </row>
    <row r="416" spans="1:8" ht="12.75">
      <c r="A416" s="97"/>
      <c r="B416" s="7"/>
      <c r="C416" s="97"/>
      <c r="D416" s="97"/>
      <c r="E416" s="97"/>
      <c r="F416" s="97"/>
      <c r="G416" s="334"/>
      <c r="H416" s="98"/>
    </row>
    <row r="417" spans="1:8" ht="12.75">
      <c r="A417" s="97"/>
      <c r="B417" s="7"/>
      <c r="C417" s="97"/>
      <c r="D417" s="97"/>
      <c r="E417" s="97"/>
      <c r="F417" s="97"/>
      <c r="G417" s="97"/>
      <c r="H417" s="98"/>
    </row>
    <row r="418" spans="1:8" ht="12.75">
      <c r="A418" s="97"/>
      <c r="B418" s="7"/>
      <c r="C418" s="97"/>
      <c r="D418" s="97"/>
      <c r="E418" s="97"/>
      <c r="F418" s="97"/>
      <c r="G418" s="97"/>
      <c r="H418" s="98"/>
    </row>
    <row r="419" spans="1:8" ht="12.75">
      <c r="A419" s="97"/>
      <c r="B419" s="7"/>
      <c r="C419" s="97"/>
      <c r="D419" s="97"/>
      <c r="E419" s="97"/>
      <c r="F419" s="97"/>
      <c r="G419" s="97"/>
      <c r="H419" s="98"/>
    </row>
    <row r="420" spans="1:8" ht="12.75">
      <c r="A420" s="97"/>
      <c r="B420" s="7"/>
      <c r="C420" s="97"/>
      <c r="D420" s="97"/>
      <c r="E420" s="97"/>
      <c r="F420" s="97"/>
      <c r="G420" s="97"/>
      <c r="H420" s="98"/>
    </row>
    <row r="421" spans="1:8" ht="12.75">
      <c r="A421" s="97"/>
      <c r="B421" s="7"/>
      <c r="C421" s="97"/>
      <c r="D421" s="97"/>
      <c r="E421" s="97"/>
      <c r="F421" s="97"/>
      <c r="G421" s="97"/>
      <c r="H421" s="98"/>
    </row>
    <row r="422" spans="1:8" ht="12.75">
      <c r="A422" s="97"/>
      <c r="B422" s="7"/>
      <c r="C422" s="97"/>
      <c r="D422" s="97"/>
      <c r="E422" s="97"/>
      <c r="F422" s="97"/>
      <c r="G422" s="97"/>
      <c r="H422" s="98"/>
    </row>
    <row r="423" spans="1:8" ht="12.75">
      <c r="A423" s="97"/>
      <c r="B423" s="7"/>
      <c r="C423" s="97"/>
      <c r="D423" s="97"/>
      <c r="E423" s="97"/>
      <c r="F423" s="97"/>
      <c r="G423" s="97"/>
      <c r="H423" s="98"/>
    </row>
    <row r="424" spans="1:8" ht="12.75">
      <c r="A424" s="97"/>
      <c r="B424" s="7"/>
      <c r="C424" s="97"/>
      <c r="D424" s="97"/>
      <c r="E424" s="97"/>
      <c r="F424" s="97"/>
      <c r="G424" s="97"/>
      <c r="H424" s="98"/>
    </row>
    <row r="425" spans="1:8" ht="12.75">
      <c r="A425" s="97"/>
      <c r="B425" s="7"/>
      <c r="C425" s="97"/>
      <c r="D425" s="97"/>
      <c r="E425" s="97"/>
      <c r="F425" s="97"/>
      <c r="G425" s="97"/>
      <c r="H425" s="98"/>
    </row>
    <row r="426" spans="1:8" ht="12.75">
      <c r="A426" s="97"/>
      <c r="B426" s="7"/>
      <c r="C426" s="97"/>
      <c r="D426" s="97"/>
      <c r="E426" s="97"/>
      <c r="F426" s="97"/>
      <c r="G426" s="97"/>
      <c r="H426" s="98"/>
    </row>
    <row r="427" spans="1:8" ht="12.75">
      <c r="A427" s="97"/>
      <c r="B427" s="7"/>
      <c r="C427" s="97"/>
      <c r="D427" s="97"/>
      <c r="E427" s="97"/>
      <c r="F427" s="97"/>
      <c r="G427" s="97"/>
      <c r="H427" s="98"/>
    </row>
    <row r="428" spans="1:8" ht="12.75">
      <c r="A428" s="97"/>
      <c r="B428" s="7"/>
      <c r="C428" s="97"/>
      <c r="D428" s="97"/>
      <c r="E428" s="97"/>
      <c r="F428" s="97"/>
      <c r="G428" s="97"/>
      <c r="H428" s="98"/>
    </row>
    <row r="429" spans="1:8" ht="12.75">
      <c r="A429" s="97"/>
      <c r="B429" s="7"/>
      <c r="C429" s="97"/>
      <c r="D429" s="97"/>
      <c r="E429" s="97"/>
      <c r="F429" s="97"/>
      <c r="G429" s="97"/>
      <c r="H429" s="98"/>
    </row>
    <row r="430" spans="1:8" ht="12.75" hidden="1">
      <c r="A430" s="97"/>
      <c r="B430" s="7"/>
      <c r="C430" s="97"/>
      <c r="D430" s="97"/>
      <c r="E430" s="97"/>
      <c r="F430" s="97"/>
      <c r="G430" s="97"/>
      <c r="H430" s="98"/>
    </row>
    <row r="431" spans="1:8" ht="12.75" hidden="1">
      <c r="A431" s="97"/>
      <c r="B431" s="7"/>
      <c r="C431" s="97"/>
      <c r="D431" s="97"/>
      <c r="E431" s="97"/>
      <c r="F431" s="97"/>
      <c r="G431" s="97"/>
      <c r="H431" s="98"/>
    </row>
    <row r="432" spans="1:8" ht="12.75" hidden="1">
      <c r="A432" s="97"/>
      <c r="B432" s="7"/>
      <c r="C432" s="97"/>
      <c r="D432" s="97"/>
      <c r="E432" s="97"/>
      <c r="F432" s="97"/>
      <c r="G432" s="196"/>
      <c r="H432" s="98"/>
    </row>
    <row r="433" spans="1:8" ht="12.75" hidden="1">
      <c r="A433" s="97"/>
      <c r="B433" s="7"/>
      <c r="C433" s="97"/>
      <c r="D433" s="97"/>
      <c r="E433" s="97"/>
      <c r="F433" s="97"/>
      <c r="G433" s="97"/>
      <c r="H433" s="98"/>
    </row>
    <row r="434" spans="1:8" ht="12.75" hidden="1">
      <c r="A434" s="97"/>
      <c r="B434" s="7"/>
      <c r="C434" s="97"/>
      <c r="D434" s="97"/>
      <c r="E434" s="97"/>
      <c r="F434" s="97"/>
      <c r="G434" s="97"/>
      <c r="H434" s="98"/>
    </row>
    <row r="435" spans="1:8" ht="12.75" hidden="1">
      <c r="A435" s="97"/>
      <c r="B435" s="7"/>
      <c r="C435" s="97"/>
      <c r="D435" s="97"/>
      <c r="E435" s="97"/>
      <c r="F435" s="97"/>
      <c r="G435" s="97"/>
      <c r="H435" s="98"/>
    </row>
    <row r="436" spans="1:8" ht="12.75" hidden="1">
      <c r="A436" s="97"/>
      <c r="B436" s="7"/>
      <c r="C436" s="97"/>
      <c r="D436" s="97"/>
      <c r="E436" s="97"/>
      <c r="F436" s="97"/>
      <c r="G436" s="97"/>
      <c r="H436" s="98"/>
    </row>
    <row r="437" spans="1:8" ht="12.75">
      <c r="A437" s="97"/>
      <c r="B437" s="7"/>
      <c r="C437" s="97"/>
      <c r="D437" s="97"/>
      <c r="E437" s="97"/>
      <c r="F437" s="97"/>
      <c r="G437" s="97"/>
      <c r="H437" s="98"/>
    </row>
    <row r="438" spans="1:8" ht="12.75" hidden="1">
      <c r="A438" s="97"/>
      <c r="B438" s="7"/>
      <c r="C438" s="97"/>
      <c r="D438" s="97"/>
      <c r="E438" s="97"/>
      <c r="F438" s="97"/>
      <c r="G438" s="97"/>
      <c r="H438" s="98"/>
    </row>
    <row r="439" spans="1:8" ht="12.75" hidden="1">
      <c r="A439" s="97"/>
      <c r="B439" s="7"/>
      <c r="C439" s="97"/>
      <c r="D439" s="97"/>
      <c r="E439" s="97"/>
      <c r="F439" s="97"/>
      <c r="G439" s="97"/>
      <c r="H439" s="98"/>
    </row>
    <row r="440" spans="1:8" ht="12.75" hidden="1">
      <c r="A440" s="97"/>
      <c r="B440" s="7"/>
      <c r="C440" s="97"/>
      <c r="D440" s="97"/>
      <c r="E440" s="97"/>
      <c r="F440" s="97"/>
      <c r="G440" s="97"/>
      <c r="H440" s="98"/>
    </row>
    <row r="441" spans="1:8" ht="12.75" hidden="1">
      <c r="A441" s="97"/>
      <c r="B441" s="7"/>
      <c r="C441" s="97"/>
      <c r="D441" s="97"/>
      <c r="E441" s="97"/>
      <c r="F441" s="97"/>
      <c r="G441" s="97"/>
      <c r="H441" s="98"/>
    </row>
    <row r="442" spans="1:8" ht="12.75" hidden="1">
      <c r="A442" s="97"/>
      <c r="B442" s="7"/>
      <c r="C442" s="97"/>
      <c r="D442" s="97"/>
      <c r="E442" s="97"/>
      <c r="F442" s="97"/>
      <c r="G442" s="97"/>
      <c r="H442" s="98"/>
    </row>
    <row r="443" spans="1:8" ht="12.75" hidden="1">
      <c r="A443" s="97"/>
      <c r="B443" s="7"/>
      <c r="C443" s="97"/>
      <c r="D443" s="97"/>
      <c r="E443" s="97"/>
      <c r="F443" s="97"/>
      <c r="G443" s="97"/>
      <c r="H443" s="98"/>
    </row>
    <row r="444" spans="1:8" ht="12.75" hidden="1">
      <c r="A444" s="97"/>
      <c r="B444" s="7"/>
      <c r="C444" s="97"/>
      <c r="D444" s="97"/>
      <c r="E444" s="97"/>
      <c r="F444" s="97"/>
      <c r="G444" s="97"/>
      <c r="H444" s="98"/>
    </row>
    <row r="445" spans="1:8" ht="12.75" hidden="1">
      <c r="A445" s="97"/>
      <c r="B445" s="7"/>
      <c r="C445" s="97"/>
      <c r="D445" s="97"/>
      <c r="E445" s="97"/>
      <c r="F445" s="97"/>
      <c r="G445" s="97"/>
      <c r="H445" s="98"/>
    </row>
    <row r="446" spans="1:8" ht="12.75" hidden="1">
      <c r="A446" s="97"/>
      <c r="B446" s="7"/>
      <c r="C446" s="97"/>
      <c r="D446" s="97"/>
      <c r="E446" s="97"/>
      <c r="F446" s="97"/>
      <c r="G446" s="97"/>
      <c r="H446" s="98"/>
    </row>
    <row r="447" spans="1:8" ht="12.75" hidden="1">
      <c r="A447" s="97"/>
      <c r="B447" s="7"/>
      <c r="C447" s="97"/>
      <c r="D447" s="97"/>
      <c r="E447" s="97"/>
      <c r="F447" s="97"/>
      <c r="G447" s="97"/>
      <c r="H447" s="98"/>
    </row>
    <row r="448" spans="1:8" ht="12.75" hidden="1">
      <c r="A448" s="97"/>
      <c r="B448" s="7"/>
      <c r="C448" s="97"/>
      <c r="D448" s="97"/>
      <c r="E448" s="97"/>
      <c r="F448" s="97"/>
      <c r="G448" s="97"/>
      <c r="H448" s="98"/>
    </row>
    <row r="449" spans="1:8" ht="12.75">
      <c r="A449" s="97"/>
      <c r="B449" s="7"/>
      <c r="C449" s="337" t="s">
        <v>149</v>
      </c>
      <c r="D449" s="97"/>
      <c r="E449" s="97"/>
      <c r="F449" s="97"/>
      <c r="G449" s="97"/>
      <c r="H449" s="98"/>
    </row>
    <row r="450" spans="1:8" ht="12.75">
      <c r="A450" s="97"/>
      <c r="B450" s="7"/>
      <c r="C450" s="97"/>
      <c r="D450" s="97"/>
      <c r="E450" s="97"/>
      <c r="F450" s="97"/>
      <c r="G450" s="97"/>
      <c r="H450" s="98"/>
    </row>
    <row r="451" spans="1:19" s="782" customFormat="1" ht="25.5">
      <c r="A451" s="772" t="s">
        <v>149</v>
      </c>
      <c r="B451" s="773"/>
      <c r="C451" s="793"/>
      <c r="D451" s="775" t="s">
        <v>273</v>
      </c>
      <c r="E451" s="775" t="s">
        <v>274</v>
      </c>
      <c r="F451" s="776" t="s">
        <v>2</v>
      </c>
      <c r="G451" s="775" t="s">
        <v>275</v>
      </c>
      <c r="H451" s="776" t="s">
        <v>2</v>
      </c>
      <c r="I451" s="775" t="s">
        <v>276</v>
      </c>
      <c r="J451" s="777" t="s">
        <v>2</v>
      </c>
      <c r="K451" s="778" t="s">
        <v>277</v>
      </c>
      <c r="L451" s="779" t="s">
        <v>322</v>
      </c>
      <c r="M451" s="780">
        <v>2012</v>
      </c>
      <c r="N451" s="1022" t="s">
        <v>347</v>
      </c>
      <c r="O451" s="781" t="s">
        <v>277</v>
      </c>
      <c r="P451" s="781" t="s">
        <v>337</v>
      </c>
      <c r="Q451" s="1070" t="s">
        <v>366</v>
      </c>
      <c r="R451" s="780">
        <v>2013</v>
      </c>
      <c r="S451" s="780">
        <v>2014</v>
      </c>
    </row>
    <row r="452" spans="1:19" s="52" customFormat="1" ht="11.25">
      <c r="A452" s="863" t="s">
        <v>3</v>
      </c>
      <c r="B452" s="864"/>
      <c r="C452" s="865"/>
      <c r="D452" s="474"/>
      <c r="E452" s="474"/>
      <c r="F452" s="474"/>
      <c r="G452" s="474"/>
      <c r="H452" s="866"/>
      <c r="I452" s="475"/>
      <c r="J452" s="867"/>
      <c r="K452" s="868">
        <f>SUM(K453)</f>
        <v>0</v>
      </c>
      <c r="L452" s="867">
        <f>L453</f>
        <v>0</v>
      </c>
      <c r="M452" s="867">
        <v>0</v>
      </c>
      <c r="N452" s="875"/>
      <c r="O452" s="1013"/>
      <c r="P452" s="1013">
        <f>SUM(P453)</f>
        <v>0</v>
      </c>
      <c r="Q452" s="1103"/>
      <c r="R452" s="1013">
        <v>0</v>
      </c>
      <c r="S452" s="869">
        <v>0</v>
      </c>
    </row>
    <row r="453" spans="1:19" ht="12.75">
      <c r="A453" s="20">
        <v>713</v>
      </c>
      <c r="B453" s="21" t="s">
        <v>13</v>
      </c>
      <c r="C453" s="22" t="s">
        <v>150</v>
      </c>
      <c r="D453" s="59"/>
      <c r="E453" s="58"/>
      <c r="F453" s="59"/>
      <c r="G453" s="58"/>
      <c r="H453" s="62"/>
      <c r="I453" s="279"/>
      <c r="J453" s="248"/>
      <c r="K453" s="159"/>
      <c r="L453" s="294"/>
      <c r="M453" s="248"/>
      <c r="N453" s="1023"/>
      <c r="O453" s="173"/>
      <c r="P453" s="174">
        <v>0</v>
      </c>
      <c r="Q453" s="1089"/>
      <c r="R453" s="174"/>
      <c r="S453" s="294"/>
    </row>
    <row r="454" spans="1:19" ht="12.75">
      <c r="A454" s="13"/>
      <c r="B454" s="13"/>
      <c r="C454" s="13"/>
      <c r="D454" s="86"/>
      <c r="E454" s="91"/>
      <c r="F454" s="86"/>
      <c r="G454" s="91"/>
      <c r="H454" s="70"/>
      <c r="I454" s="91"/>
      <c r="K454" s="42"/>
      <c r="L454" s="42"/>
      <c r="N454" s="91"/>
      <c r="O454" s="35"/>
      <c r="P454" s="82"/>
      <c r="Q454" s="1104"/>
      <c r="R454" s="82"/>
      <c r="S454" s="42"/>
    </row>
    <row r="455" spans="1:19" ht="12.75">
      <c r="A455" s="1065" t="s">
        <v>77</v>
      </c>
      <c r="B455" s="864"/>
      <c r="C455" s="865"/>
      <c r="D455" s="474"/>
      <c r="E455" s="474"/>
      <c r="F455" s="474"/>
      <c r="G455" s="474"/>
      <c r="H455" s="866"/>
      <c r="I455" s="475"/>
      <c r="J455" s="867"/>
      <c r="K455" s="868">
        <f>SUM(K456)</f>
        <v>0</v>
      </c>
      <c r="L455" s="867">
        <f>L456</f>
        <v>0</v>
      </c>
      <c r="M455" s="867">
        <v>0</v>
      </c>
      <c r="N455" s="875"/>
      <c r="O455" s="1066">
        <f>O456</f>
        <v>6000</v>
      </c>
      <c r="P455" s="1013">
        <f>SUM(P456)</f>
        <v>6000</v>
      </c>
      <c r="Q455" s="1103">
        <f>Q456+Q457</f>
        <v>2785</v>
      </c>
      <c r="R455" s="1013">
        <v>0</v>
      </c>
      <c r="S455" s="869">
        <v>0</v>
      </c>
    </row>
    <row r="456" spans="1:19" ht="12.75">
      <c r="A456" s="207">
        <v>713</v>
      </c>
      <c r="B456" s="151" t="s">
        <v>15</v>
      </c>
      <c r="C456" s="143" t="s">
        <v>359</v>
      </c>
      <c r="D456" s="588"/>
      <c r="E456" s="144"/>
      <c r="F456" s="588"/>
      <c r="G456" s="144"/>
      <c r="H456" s="440"/>
      <c r="I456" s="1115"/>
      <c r="J456" s="247"/>
      <c r="K456" s="758"/>
      <c r="L456" s="402"/>
      <c r="M456" s="247"/>
      <c r="N456" s="1116"/>
      <c r="O456" s="969">
        <v>6000</v>
      </c>
      <c r="P456" s="403">
        <v>6000</v>
      </c>
      <c r="Q456" s="1080">
        <v>557</v>
      </c>
      <c r="R456" s="403"/>
      <c r="S456" s="402"/>
    </row>
    <row r="457" spans="1:19" ht="12.75">
      <c r="A457" s="723">
        <v>713</v>
      </c>
      <c r="B457" s="724" t="s">
        <v>15</v>
      </c>
      <c r="C457" s="1117" t="s">
        <v>359</v>
      </c>
      <c r="D457" s="1118"/>
      <c r="E457" s="1034"/>
      <c r="F457" s="1118"/>
      <c r="G457" s="1034"/>
      <c r="H457" s="1119"/>
      <c r="I457" s="1034"/>
      <c r="J457" s="1120"/>
      <c r="K457" s="627"/>
      <c r="L457" s="627"/>
      <c r="M457" s="1120"/>
      <c r="N457" s="1034"/>
      <c r="O457" s="216"/>
      <c r="P457" s="216"/>
      <c r="Q457" s="1121">
        <v>2228</v>
      </c>
      <c r="R457" s="174"/>
      <c r="S457" s="294"/>
    </row>
    <row r="458" spans="1:20" s="67" customFormat="1" ht="12.75">
      <c r="A458" s="42"/>
      <c r="B458" s="42"/>
      <c r="C458" s="42"/>
      <c r="D458" s="82"/>
      <c r="E458" s="82"/>
      <c r="F458" s="82"/>
      <c r="G458" s="82"/>
      <c r="H458" s="84"/>
      <c r="I458" s="82"/>
      <c r="J458" s="7"/>
      <c r="K458" s="1"/>
      <c r="L458" s="42"/>
      <c r="M458" s="1"/>
      <c r="N458" s="82"/>
      <c r="O458" s="35"/>
      <c r="P458" s="35"/>
      <c r="Q458" s="747"/>
      <c r="R458" s="35"/>
      <c r="S458" s="1"/>
      <c r="T458" s="1"/>
    </row>
    <row r="459" spans="1:19" s="52" customFormat="1" ht="11.25">
      <c r="A459" s="863" t="s">
        <v>84</v>
      </c>
      <c r="B459" s="864"/>
      <c r="C459" s="865"/>
      <c r="D459" s="474">
        <v>81684</v>
      </c>
      <c r="E459" s="474">
        <v>54251</v>
      </c>
      <c r="F459" s="474"/>
      <c r="G459" s="474">
        <v>54251</v>
      </c>
      <c r="H459" s="866"/>
      <c r="I459" s="475">
        <f>I460+I461+I462+I463</f>
        <v>55213</v>
      </c>
      <c r="J459" s="870"/>
      <c r="K459" s="871">
        <f>SUM(K460,K461,K462,K463)</f>
        <v>55213</v>
      </c>
      <c r="L459" s="869">
        <f>L460+L461+L462+L463</f>
        <v>55213</v>
      </c>
      <c r="M459" s="869">
        <v>0</v>
      </c>
      <c r="N459" s="1020">
        <v>0</v>
      </c>
      <c r="O459" s="1013"/>
      <c r="P459" s="1013">
        <f>SUM(P460,P461,P462,P463)</f>
        <v>0</v>
      </c>
      <c r="Q459" s="1103">
        <v>0</v>
      </c>
      <c r="R459" s="871">
        <v>0</v>
      </c>
      <c r="S459" s="867">
        <v>0</v>
      </c>
    </row>
    <row r="460" spans="1:20" s="7" customFormat="1" ht="12.75">
      <c r="A460" s="217">
        <v>717</v>
      </c>
      <c r="B460" s="218" t="s">
        <v>13</v>
      </c>
      <c r="C460" s="219" t="s">
        <v>151</v>
      </c>
      <c r="D460" s="220">
        <v>81684</v>
      </c>
      <c r="E460" s="221">
        <v>54251</v>
      </c>
      <c r="F460" s="220"/>
      <c r="G460" s="221">
        <v>54251</v>
      </c>
      <c r="H460" s="222"/>
      <c r="I460" s="289">
        <v>29581</v>
      </c>
      <c r="J460" s="280"/>
      <c r="K460" s="403">
        <v>29581</v>
      </c>
      <c r="L460" s="626">
        <v>29581</v>
      </c>
      <c r="M460" s="281"/>
      <c r="N460" s="1021"/>
      <c r="O460" s="1014"/>
      <c r="P460" s="998">
        <v>0</v>
      </c>
      <c r="Q460" s="1105"/>
      <c r="R460" s="403"/>
      <c r="S460" s="402"/>
      <c r="T460" s="1"/>
    </row>
    <row r="461" spans="1:19" ht="12.75">
      <c r="A461" s="212">
        <v>716</v>
      </c>
      <c r="B461" s="213"/>
      <c r="C461" s="214" t="s">
        <v>155</v>
      </c>
      <c r="D461" s="215"/>
      <c r="E461" s="216"/>
      <c r="F461" s="215"/>
      <c r="G461" s="216"/>
      <c r="H461" s="211"/>
      <c r="I461" s="290">
        <v>914</v>
      </c>
      <c r="J461" s="276"/>
      <c r="K461" s="294">
        <v>914</v>
      </c>
      <c r="L461" s="214">
        <v>914</v>
      </c>
      <c r="M461" s="278"/>
      <c r="N461" s="216"/>
      <c r="O461" s="1014"/>
      <c r="P461" s="998">
        <v>0</v>
      </c>
      <c r="Q461" s="1105"/>
      <c r="R461" s="403"/>
      <c r="S461" s="402"/>
    </row>
    <row r="462" spans="1:19" ht="12.75">
      <c r="A462" s="168">
        <v>716</v>
      </c>
      <c r="B462" s="159"/>
      <c r="C462" s="161" t="s">
        <v>155</v>
      </c>
      <c r="D462" s="162"/>
      <c r="E462" s="174"/>
      <c r="F462" s="162"/>
      <c r="G462" s="174"/>
      <c r="H462" s="211"/>
      <c r="I462" s="291">
        <v>48</v>
      </c>
      <c r="J462" s="282"/>
      <c r="K462" s="478">
        <v>48</v>
      </c>
      <c r="L462" s="544">
        <v>48</v>
      </c>
      <c r="M462" s="283"/>
      <c r="N462" s="174"/>
      <c r="O462" s="1014"/>
      <c r="P462" s="403">
        <v>0</v>
      </c>
      <c r="Q462" s="1080"/>
      <c r="R462" s="403"/>
      <c r="S462" s="402"/>
    </row>
    <row r="463" spans="1:19" ht="12.75">
      <c r="A463" s="168">
        <v>717</v>
      </c>
      <c r="B463" s="159"/>
      <c r="C463" s="161" t="s">
        <v>151</v>
      </c>
      <c r="D463" s="162"/>
      <c r="E463" s="174"/>
      <c r="F463" s="162"/>
      <c r="G463" s="174"/>
      <c r="H463" s="211"/>
      <c r="I463" s="291">
        <v>24670</v>
      </c>
      <c r="J463" s="276"/>
      <c r="K463" s="174">
        <v>24670</v>
      </c>
      <c r="L463" s="161">
        <v>24670</v>
      </c>
      <c r="M463" s="278"/>
      <c r="N463" s="174"/>
      <c r="O463" s="1015"/>
      <c r="P463" s="767">
        <v>0</v>
      </c>
      <c r="Q463" s="1106"/>
      <c r="R463" s="174"/>
      <c r="S463" s="294"/>
    </row>
    <row r="464" spans="1:18" ht="12.75">
      <c r="A464" s="42"/>
      <c r="B464" s="42"/>
      <c r="C464" s="42"/>
      <c r="D464" s="82"/>
      <c r="E464" s="82"/>
      <c r="F464" s="82"/>
      <c r="G464" s="82"/>
      <c r="H464" s="84"/>
      <c r="I464" s="82"/>
      <c r="J464" s="67"/>
      <c r="L464" s="42"/>
      <c r="O464" s="35"/>
      <c r="P464" s="35"/>
      <c r="Q464" s="747"/>
      <c r="R464" s="35"/>
    </row>
    <row r="465" spans="1:19" s="52" customFormat="1" ht="11.25">
      <c r="A465" s="1192" t="s">
        <v>152</v>
      </c>
      <c r="B465" s="1193"/>
      <c r="C465" s="1194"/>
      <c r="D465" s="474">
        <v>0</v>
      </c>
      <c r="E465" s="474"/>
      <c r="F465" s="474"/>
      <c r="G465" s="474"/>
      <c r="H465" s="866"/>
      <c r="I465" s="475"/>
      <c r="J465" s="870"/>
      <c r="K465" s="867">
        <f>SUM(K466)</f>
        <v>0</v>
      </c>
      <c r="L465" s="868">
        <f>L466</f>
        <v>0</v>
      </c>
      <c r="M465" s="877">
        <v>0</v>
      </c>
      <c r="N465" s="868">
        <v>0</v>
      </c>
      <c r="O465" s="875"/>
      <c r="P465" s="1016">
        <f>SUM(P466)</f>
        <v>0</v>
      </c>
      <c r="Q465" s="1107">
        <v>0</v>
      </c>
      <c r="R465" s="871">
        <v>0</v>
      </c>
      <c r="S465" s="867">
        <v>0</v>
      </c>
    </row>
    <row r="466" spans="1:20" s="67" customFormat="1" ht="12.75">
      <c r="A466" s="29">
        <v>717</v>
      </c>
      <c r="B466" s="34" t="s">
        <v>13</v>
      </c>
      <c r="C466" s="31" t="s">
        <v>153</v>
      </c>
      <c r="D466" s="60">
        <v>0</v>
      </c>
      <c r="E466" s="45"/>
      <c r="F466" s="60"/>
      <c r="G466" s="45"/>
      <c r="H466" s="33"/>
      <c r="I466" s="250"/>
      <c r="J466" s="276"/>
      <c r="K466" s="492">
        <v>0</v>
      </c>
      <c r="L466" s="159"/>
      <c r="M466" s="248"/>
      <c r="N466" s="159">
        <v>0</v>
      </c>
      <c r="O466" s="173"/>
      <c r="P466" s="513">
        <v>0</v>
      </c>
      <c r="Q466" s="1108"/>
      <c r="R466" s="174"/>
      <c r="S466" s="294"/>
      <c r="T466" s="1"/>
    </row>
    <row r="467" spans="1:18" ht="12.75">
      <c r="A467" s="42"/>
      <c r="B467" s="42"/>
      <c r="C467" s="42"/>
      <c r="D467" s="85"/>
      <c r="E467" s="82"/>
      <c r="F467" s="85"/>
      <c r="G467" s="82"/>
      <c r="H467" s="84"/>
      <c r="I467" s="82"/>
      <c r="L467" s="42"/>
      <c r="O467" s="35"/>
      <c r="P467" s="35"/>
      <c r="Q467" s="747"/>
      <c r="R467" s="35"/>
    </row>
    <row r="468" spans="1:19" s="52" customFormat="1" ht="11.25">
      <c r="A468" s="845" t="s">
        <v>349</v>
      </c>
      <c r="B468" s="872"/>
      <c r="C468" s="873"/>
      <c r="D468" s="874"/>
      <c r="E468" s="875"/>
      <c r="F468" s="874"/>
      <c r="G468" s="875"/>
      <c r="H468" s="876"/>
      <c r="I468" s="875"/>
      <c r="J468" s="877"/>
      <c r="K468" s="877">
        <v>0</v>
      </c>
      <c r="L468" s="877">
        <v>0</v>
      </c>
      <c r="M468" s="877">
        <v>0</v>
      </c>
      <c r="N468" s="877">
        <v>0</v>
      </c>
      <c r="O468" s="875"/>
      <c r="P468" s="875">
        <v>0</v>
      </c>
      <c r="Q468" s="1109">
        <v>0</v>
      </c>
      <c r="R468" s="875">
        <v>0</v>
      </c>
      <c r="S468" s="877">
        <v>0</v>
      </c>
    </row>
    <row r="469" spans="1:18" ht="12.75">
      <c r="A469" s="42"/>
      <c r="B469" s="42"/>
      <c r="C469" s="42"/>
      <c r="D469" s="82"/>
      <c r="E469" s="82"/>
      <c r="F469" s="82"/>
      <c r="G469" s="82"/>
      <c r="H469" s="84"/>
      <c r="I469" s="82"/>
      <c r="J469" s="67"/>
      <c r="L469" s="42"/>
      <c r="O469" s="35"/>
      <c r="P469" s="35"/>
      <c r="Q469" s="747"/>
      <c r="R469" s="35"/>
    </row>
    <row r="470" spans="1:19" s="52" customFormat="1" ht="11.25">
      <c r="A470" s="863" t="s">
        <v>154</v>
      </c>
      <c r="B470" s="864"/>
      <c r="C470" s="865"/>
      <c r="D470" s="474">
        <f>D472</f>
        <v>212500</v>
      </c>
      <c r="E470" s="474">
        <v>188795</v>
      </c>
      <c r="F470" s="474"/>
      <c r="G470" s="474">
        <v>188795</v>
      </c>
      <c r="H470" s="866"/>
      <c r="I470" s="475">
        <f>I472+I473</f>
        <v>188796</v>
      </c>
      <c r="J470" s="870"/>
      <c r="K470" s="878">
        <f>SUM(K471,K472,K473)</f>
        <v>188796</v>
      </c>
      <c r="L470" s="867">
        <f>L472+L473</f>
        <v>188796</v>
      </c>
      <c r="M470" s="867">
        <v>0</v>
      </c>
      <c r="N470" s="869">
        <v>0</v>
      </c>
      <c r="O470" s="1013"/>
      <c r="P470" s="1013">
        <f>SUM(P471,P472,P473)</f>
        <v>0</v>
      </c>
      <c r="Q470" s="1103">
        <v>0</v>
      </c>
      <c r="R470" s="1013">
        <v>0</v>
      </c>
      <c r="S470" s="869">
        <v>0</v>
      </c>
    </row>
    <row r="471" spans="1:20" s="67" customFormat="1" ht="12.75">
      <c r="A471" s="115">
        <v>716</v>
      </c>
      <c r="B471" s="116"/>
      <c r="C471" s="31" t="s">
        <v>155</v>
      </c>
      <c r="D471" s="117"/>
      <c r="E471" s="45"/>
      <c r="F471" s="117"/>
      <c r="G471" s="45"/>
      <c r="H471" s="118"/>
      <c r="I471" s="250"/>
      <c r="J471" s="280"/>
      <c r="K471" s="488"/>
      <c r="L471" s="402"/>
      <c r="M471" s="247"/>
      <c r="N471" s="402">
        <v>0</v>
      </c>
      <c r="O471" s="958"/>
      <c r="P471" s="403">
        <v>0</v>
      </c>
      <c r="Q471" s="1080"/>
      <c r="R471" s="174"/>
      <c r="S471" s="294"/>
      <c r="T471" s="1"/>
    </row>
    <row r="472" spans="1:19" ht="12.75">
      <c r="A472" s="217">
        <v>717</v>
      </c>
      <c r="B472" s="218" t="s">
        <v>13</v>
      </c>
      <c r="C472" s="219" t="s">
        <v>156</v>
      </c>
      <c r="D472" s="220">
        <v>212500</v>
      </c>
      <c r="E472" s="221">
        <v>188795</v>
      </c>
      <c r="F472" s="220"/>
      <c r="G472" s="221">
        <v>188795</v>
      </c>
      <c r="H472" s="88"/>
      <c r="I472" s="289">
        <v>179356</v>
      </c>
      <c r="J472" s="293"/>
      <c r="K472" s="515">
        <v>179356</v>
      </c>
      <c r="L472" s="627">
        <v>179356</v>
      </c>
      <c r="M472" s="248"/>
      <c r="N472" s="294">
        <v>0</v>
      </c>
      <c r="O472" s="173"/>
      <c r="P472" s="174">
        <v>0</v>
      </c>
      <c r="Q472" s="1089"/>
      <c r="R472" s="174"/>
      <c r="S472" s="294"/>
    </row>
    <row r="473" spans="1:19" ht="12.75">
      <c r="A473" s="168">
        <v>717</v>
      </c>
      <c r="B473" s="159"/>
      <c r="C473" s="161" t="s">
        <v>156</v>
      </c>
      <c r="D473" s="162"/>
      <c r="E473" s="174"/>
      <c r="F473" s="162"/>
      <c r="G473" s="174"/>
      <c r="H473" s="211"/>
      <c r="I473" s="291">
        <v>9440</v>
      </c>
      <c r="J473" s="286"/>
      <c r="K473" s="516">
        <v>9440</v>
      </c>
      <c r="L473" s="295">
        <v>9440</v>
      </c>
      <c r="M473" s="249"/>
      <c r="N473" s="295">
        <v>0</v>
      </c>
      <c r="O473" s="955"/>
      <c r="P473" s="404">
        <v>0</v>
      </c>
      <c r="Q473" s="1090"/>
      <c r="R473" s="174"/>
      <c r="S473" s="294"/>
    </row>
    <row r="474" spans="1:20" s="67" customFormat="1" ht="12.75">
      <c r="A474" s="42"/>
      <c r="B474" s="42"/>
      <c r="C474" s="42"/>
      <c r="D474" s="85"/>
      <c r="E474" s="82"/>
      <c r="F474" s="85"/>
      <c r="G474" s="82"/>
      <c r="H474" s="84"/>
      <c r="I474" s="82"/>
      <c r="K474" s="1"/>
      <c r="L474" s="42"/>
      <c r="M474" s="1"/>
      <c r="N474" s="1"/>
      <c r="O474" s="35"/>
      <c r="P474" s="35"/>
      <c r="Q474" s="747"/>
      <c r="R474" s="35"/>
      <c r="S474" s="1"/>
      <c r="T474" s="1"/>
    </row>
    <row r="475" spans="1:20" s="880" customFormat="1" ht="11.25">
      <c r="A475" s="863" t="s">
        <v>100</v>
      </c>
      <c r="B475" s="864"/>
      <c r="C475" s="865"/>
      <c r="D475" s="879">
        <v>0</v>
      </c>
      <c r="E475" s="474"/>
      <c r="F475" s="879"/>
      <c r="G475" s="474"/>
      <c r="H475" s="866"/>
      <c r="I475" s="475">
        <f>I476</f>
        <v>2400</v>
      </c>
      <c r="J475" s="877"/>
      <c r="K475" s="875">
        <f>SUM(K476)</f>
        <v>2400</v>
      </c>
      <c r="L475" s="877">
        <f>L476</f>
        <v>2400</v>
      </c>
      <c r="M475" s="877">
        <v>0</v>
      </c>
      <c r="N475" s="877">
        <v>0</v>
      </c>
      <c r="O475" s="875"/>
      <c r="P475" s="875">
        <f>SUM(P476)</f>
        <v>0</v>
      </c>
      <c r="Q475" s="1109">
        <v>0</v>
      </c>
      <c r="R475" s="875">
        <v>0</v>
      </c>
      <c r="S475" s="877">
        <v>0</v>
      </c>
      <c r="T475" s="52"/>
    </row>
    <row r="476" spans="1:20" s="67" customFormat="1" ht="12.75">
      <c r="A476" s="29">
        <v>716</v>
      </c>
      <c r="B476" s="34"/>
      <c r="C476" s="31" t="s">
        <v>155</v>
      </c>
      <c r="D476" s="60">
        <v>0</v>
      </c>
      <c r="E476" s="60"/>
      <c r="F476" s="60"/>
      <c r="G476" s="60"/>
      <c r="H476" s="33"/>
      <c r="I476" s="292">
        <v>2400</v>
      </c>
      <c r="J476" s="249"/>
      <c r="K476" s="505">
        <v>2400</v>
      </c>
      <c r="L476" s="493">
        <v>2400</v>
      </c>
      <c r="M476" s="249"/>
      <c r="N476" s="295">
        <v>0</v>
      </c>
      <c r="O476" s="955"/>
      <c r="P476" s="404">
        <v>0</v>
      </c>
      <c r="Q476" s="1090"/>
      <c r="R476" s="174"/>
      <c r="S476" s="294"/>
      <c r="T476" s="1"/>
    </row>
    <row r="477" spans="1:18" ht="12.75">
      <c r="A477" s="42"/>
      <c r="B477" s="42"/>
      <c r="C477" s="42"/>
      <c r="D477" s="82"/>
      <c r="E477" s="82"/>
      <c r="F477" s="82"/>
      <c r="G477" s="82"/>
      <c r="H477" s="84"/>
      <c r="I477" s="82"/>
      <c r="J477" s="67"/>
      <c r="K477" s="67"/>
      <c r="L477" s="628"/>
      <c r="M477" s="67"/>
      <c r="N477" s="67"/>
      <c r="O477" s="1017"/>
      <c r="P477" s="1017"/>
      <c r="Q477" s="1110"/>
      <c r="R477" s="1017"/>
    </row>
    <row r="478" spans="1:19" s="52" customFormat="1" ht="11.25">
      <c r="A478" s="863" t="s">
        <v>158</v>
      </c>
      <c r="B478" s="864"/>
      <c r="C478" s="865"/>
      <c r="D478" s="474">
        <f>D479+D480+D481+D482+D483+D485</f>
        <v>475000</v>
      </c>
      <c r="E478" s="474">
        <v>4190</v>
      </c>
      <c r="F478" s="474"/>
      <c r="G478" s="474">
        <v>5342</v>
      </c>
      <c r="H478" s="866"/>
      <c r="I478" s="475">
        <f>I479+I480+I481+I482+I483+I485</f>
        <v>5342</v>
      </c>
      <c r="J478" s="867"/>
      <c r="K478" s="871">
        <f>SUM(K479,K480,K481,K482,K483,K485)</f>
        <v>482342</v>
      </c>
      <c r="L478" s="871">
        <f>L479+L480+L481+L482+L483+L484+L485</f>
        <v>518457</v>
      </c>
      <c r="M478" s="871">
        <f>SUM(M479,M480,M481,M482,M483,M485)</f>
        <v>282858</v>
      </c>
      <c r="N478" s="477">
        <f>N479+N480+N481+N482+N483+N484+N485</f>
        <v>142216.66</v>
      </c>
      <c r="O478" s="1019">
        <v>64020</v>
      </c>
      <c r="P478" s="871">
        <f>SUM(P479,P480,P481,P482,P483,P484,P485)</f>
        <v>218838</v>
      </c>
      <c r="Q478" s="1111">
        <f>Q480+Q483+Q484</f>
        <v>145954.05000000002</v>
      </c>
      <c r="R478" s="871">
        <f>SUM(R479,R480,R481,R482,R483,R485)</f>
        <v>202000</v>
      </c>
      <c r="S478" s="871">
        <f>SUM(S479,S480,S481,S482,S483,S485)</f>
        <v>0</v>
      </c>
    </row>
    <row r="479" spans="1:19" s="67" customFormat="1" ht="12.75">
      <c r="A479" s="29">
        <v>717</v>
      </c>
      <c r="B479" s="34" t="s">
        <v>11</v>
      </c>
      <c r="C479" s="31" t="s">
        <v>314</v>
      </c>
      <c r="D479" s="60"/>
      <c r="E479" s="45"/>
      <c r="F479" s="60"/>
      <c r="G479" s="45"/>
      <c r="H479" s="33"/>
      <c r="I479" s="250"/>
      <c r="J479" s="247"/>
      <c r="K479" s="402"/>
      <c r="L479" s="402">
        <v>0</v>
      </c>
      <c r="M479" s="402">
        <v>0</v>
      </c>
      <c r="N479" s="250"/>
      <c r="O479" s="403"/>
      <c r="P479" s="403">
        <v>0</v>
      </c>
      <c r="Q479" s="1080"/>
      <c r="R479" s="174">
        <v>0</v>
      </c>
      <c r="S479" s="294">
        <v>0</v>
      </c>
    </row>
    <row r="480" spans="1:19" ht="12.75">
      <c r="A480" s="29">
        <v>716</v>
      </c>
      <c r="B480" s="34"/>
      <c r="C480" s="31" t="s">
        <v>159</v>
      </c>
      <c r="D480" s="60"/>
      <c r="E480" s="45">
        <v>4190</v>
      </c>
      <c r="F480" s="60"/>
      <c r="G480" s="45">
        <v>5342</v>
      </c>
      <c r="H480" s="33"/>
      <c r="I480" s="250">
        <v>5342</v>
      </c>
      <c r="J480" s="288"/>
      <c r="K480" s="174">
        <v>5342</v>
      </c>
      <c r="L480" s="294">
        <v>2892</v>
      </c>
      <c r="M480" s="294">
        <v>4500</v>
      </c>
      <c r="N480" s="250"/>
      <c r="O480" s="174"/>
      <c r="P480" s="174">
        <v>4500</v>
      </c>
      <c r="Q480" s="1089">
        <v>3000</v>
      </c>
      <c r="R480" s="174">
        <v>2000</v>
      </c>
      <c r="S480" s="294">
        <v>0</v>
      </c>
    </row>
    <row r="481" spans="1:19" ht="12.75">
      <c r="A481" s="29">
        <v>717</v>
      </c>
      <c r="B481" s="34" t="s">
        <v>11</v>
      </c>
      <c r="C481" s="31" t="s">
        <v>126</v>
      </c>
      <c r="D481" s="60">
        <v>0</v>
      </c>
      <c r="E481" s="45"/>
      <c r="F481" s="60"/>
      <c r="G481" s="45"/>
      <c r="H481" s="33"/>
      <c r="I481" s="250"/>
      <c r="J481" s="287"/>
      <c r="K481" s="295">
        <v>0</v>
      </c>
      <c r="L481" s="295">
        <v>0</v>
      </c>
      <c r="M481" s="295">
        <v>0</v>
      </c>
      <c r="N481" s="250"/>
      <c r="O481" s="404"/>
      <c r="P481" s="404">
        <v>0</v>
      </c>
      <c r="Q481" s="1090"/>
      <c r="R481" s="174">
        <v>200000</v>
      </c>
      <c r="S481" s="294">
        <v>0</v>
      </c>
    </row>
    <row r="482" spans="1:20" s="67" customFormat="1" ht="12.75">
      <c r="A482" s="29">
        <v>717</v>
      </c>
      <c r="B482" s="34" t="s">
        <v>11</v>
      </c>
      <c r="C482" s="31" t="s">
        <v>232</v>
      </c>
      <c r="D482" s="60">
        <v>65000</v>
      </c>
      <c r="E482" s="45"/>
      <c r="F482" s="60"/>
      <c r="G482" s="45"/>
      <c r="H482" s="33"/>
      <c r="I482" s="250"/>
      <c r="J482" s="262"/>
      <c r="K482" s="478">
        <v>0</v>
      </c>
      <c r="L482" s="489">
        <v>0</v>
      </c>
      <c r="M482" s="489">
        <v>50000</v>
      </c>
      <c r="N482" s="250"/>
      <c r="O482" s="489"/>
      <c r="P482" s="489">
        <v>50000</v>
      </c>
      <c r="Q482" s="1086"/>
      <c r="R482" s="174">
        <v>0</v>
      </c>
      <c r="S482" s="294">
        <v>0</v>
      </c>
      <c r="T482" s="1"/>
    </row>
    <row r="483" spans="1:20" s="67" customFormat="1" ht="12.75">
      <c r="A483" s="29">
        <v>717</v>
      </c>
      <c r="B483" s="34" t="s">
        <v>11</v>
      </c>
      <c r="C483" s="31" t="s">
        <v>233</v>
      </c>
      <c r="D483" s="60">
        <v>400000</v>
      </c>
      <c r="E483" s="45"/>
      <c r="F483" s="60"/>
      <c r="G483" s="45"/>
      <c r="H483" s="33"/>
      <c r="I483" s="250"/>
      <c r="J483" s="294"/>
      <c r="K483" s="174">
        <v>477000</v>
      </c>
      <c r="L483" s="294">
        <v>29859</v>
      </c>
      <c r="M483" s="294">
        <v>218000</v>
      </c>
      <c r="N483" s="250">
        <v>8236.74</v>
      </c>
      <c r="O483" s="970">
        <v>64020</v>
      </c>
      <c r="P483" s="174">
        <v>153980</v>
      </c>
      <c r="Q483" s="1089">
        <v>8974.13</v>
      </c>
      <c r="R483" s="174">
        <v>0</v>
      </c>
      <c r="S483" s="294">
        <v>0</v>
      </c>
      <c r="T483" s="1"/>
    </row>
    <row r="484" spans="1:20" s="67" customFormat="1" ht="12.75">
      <c r="A484" s="183">
        <v>717</v>
      </c>
      <c r="B484" s="184" t="s">
        <v>11</v>
      </c>
      <c r="C484" s="185" t="s">
        <v>233</v>
      </c>
      <c r="D484" s="191"/>
      <c r="E484" s="630"/>
      <c r="F484" s="191"/>
      <c r="G484" s="630"/>
      <c r="H484" s="208"/>
      <c r="I484" s="631"/>
      <c r="J484" s="629"/>
      <c r="K484" s="632"/>
      <c r="L484" s="629">
        <v>485706</v>
      </c>
      <c r="M484" s="627"/>
      <c r="N484" s="631">
        <v>133979.92</v>
      </c>
      <c r="O484" s="974"/>
      <c r="P484" s="632"/>
      <c r="Q484" s="1112">
        <v>133979.92</v>
      </c>
      <c r="R484" s="404"/>
      <c r="S484" s="294"/>
      <c r="T484" s="1"/>
    </row>
    <row r="485" spans="1:20" s="67" customFormat="1" ht="12.75">
      <c r="A485" s="29">
        <v>717</v>
      </c>
      <c r="B485" s="34" t="s">
        <v>11</v>
      </c>
      <c r="C485" s="31" t="s">
        <v>160</v>
      </c>
      <c r="D485" s="60">
        <v>10000</v>
      </c>
      <c r="E485" s="45"/>
      <c r="F485" s="60"/>
      <c r="G485" s="45"/>
      <c r="H485" s="33"/>
      <c r="I485" s="250"/>
      <c r="J485" s="295"/>
      <c r="K485" s="295">
        <v>0</v>
      </c>
      <c r="L485" s="295">
        <v>0</v>
      </c>
      <c r="M485" s="295">
        <v>10358</v>
      </c>
      <c r="N485" s="250"/>
      <c r="O485" s="404"/>
      <c r="P485" s="404">
        <v>10358</v>
      </c>
      <c r="Q485" s="1090"/>
      <c r="R485" s="174">
        <v>0</v>
      </c>
      <c r="S485" s="294">
        <v>0</v>
      </c>
      <c r="T485" s="1"/>
    </row>
    <row r="486" spans="4:20" s="42" customFormat="1" ht="12.75">
      <c r="D486" s="82"/>
      <c r="E486" s="82"/>
      <c r="F486" s="82"/>
      <c r="G486" s="82"/>
      <c r="H486" s="84"/>
      <c r="I486" s="82"/>
      <c r="K486" s="1"/>
      <c r="M486" s="1"/>
      <c r="N486" s="82"/>
      <c r="O486" s="35"/>
      <c r="P486" s="35"/>
      <c r="Q486" s="747"/>
      <c r="R486" s="35"/>
      <c r="S486" s="1"/>
      <c r="T486" s="1"/>
    </row>
    <row r="487" spans="1:19" s="52" customFormat="1" ht="11.25">
      <c r="A487" s="863" t="s">
        <v>110</v>
      </c>
      <c r="B487" s="864"/>
      <c r="C487" s="865"/>
      <c r="D487" s="474">
        <v>0</v>
      </c>
      <c r="E487" s="474"/>
      <c r="F487" s="474"/>
      <c r="G487" s="474"/>
      <c r="H487" s="866"/>
      <c r="I487" s="475">
        <v>0</v>
      </c>
      <c r="J487" s="867"/>
      <c r="K487" s="867">
        <f>SUM(K488)</f>
        <v>0</v>
      </c>
      <c r="L487" s="868">
        <v>0</v>
      </c>
      <c r="M487" s="868">
        <v>0</v>
      </c>
      <c r="N487" s="477">
        <v>0</v>
      </c>
      <c r="O487" s="875"/>
      <c r="P487" s="1016">
        <f>SUM(P488)</f>
        <v>0</v>
      </c>
      <c r="Q487" s="1107">
        <v>0</v>
      </c>
      <c r="R487" s="871">
        <v>0</v>
      </c>
      <c r="S487" s="867">
        <v>0</v>
      </c>
    </row>
    <row r="488" spans="1:19" ht="12.75">
      <c r="A488" s="29">
        <v>717</v>
      </c>
      <c r="B488" s="34" t="s">
        <v>11</v>
      </c>
      <c r="C488" s="31" t="s">
        <v>161</v>
      </c>
      <c r="D488" s="60">
        <v>0</v>
      </c>
      <c r="E488" s="60"/>
      <c r="F488" s="60"/>
      <c r="G488" s="60"/>
      <c r="H488" s="33"/>
      <c r="I488" s="292"/>
      <c r="J488" s="288"/>
      <c r="K488" s="294">
        <v>0</v>
      </c>
      <c r="L488" s="294"/>
      <c r="M488" s="277"/>
      <c r="N488" s="292"/>
      <c r="O488" s="173"/>
      <c r="P488" s="513">
        <v>0</v>
      </c>
      <c r="Q488" s="1108"/>
      <c r="R488" s="174"/>
      <c r="S488" s="294"/>
    </row>
    <row r="489" spans="1:18" ht="12.75">
      <c r="A489" s="42"/>
      <c r="B489" s="42"/>
      <c r="C489" s="42"/>
      <c r="D489" s="85"/>
      <c r="E489" s="85"/>
      <c r="F489" s="85"/>
      <c r="G489" s="85"/>
      <c r="H489" s="84"/>
      <c r="I489" s="85"/>
      <c r="J489" s="67"/>
      <c r="K489" s="42"/>
      <c r="L489" s="42"/>
      <c r="N489" s="85"/>
      <c r="O489" s="35"/>
      <c r="P489" s="35"/>
      <c r="Q489" s="747"/>
      <c r="R489" s="35"/>
    </row>
    <row r="490" spans="1:19" s="52" customFormat="1" ht="11.25">
      <c r="A490" s="881" t="s">
        <v>125</v>
      </c>
      <c r="B490" s="882"/>
      <c r="C490" s="883"/>
      <c r="D490" s="884">
        <v>0</v>
      </c>
      <c r="E490" s="884">
        <f aca="true" t="shared" si="3" ref="E490:J490">E492+E493</f>
        <v>0</v>
      </c>
      <c r="F490" s="884">
        <f t="shared" si="3"/>
        <v>0</v>
      </c>
      <c r="G490" s="884">
        <f t="shared" si="3"/>
        <v>0</v>
      </c>
      <c r="H490" s="884">
        <f t="shared" si="3"/>
        <v>0</v>
      </c>
      <c r="I490" s="884">
        <f t="shared" si="3"/>
        <v>0</v>
      </c>
      <c r="J490" s="884">
        <f t="shared" si="3"/>
        <v>0</v>
      </c>
      <c r="K490" s="884">
        <v>0</v>
      </c>
      <c r="L490" s="884">
        <f>L491</f>
        <v>3600</v>
      </c>
      <c r="M490" s="885"/>
      <c r="N490" s="933">
        <v>0</v>
      </c>
      <c r="O490" s="1018"/>
      <c r="P490" s="1018">
        <f>SUM(P491)</f>
        <v>0</v>
      </c>
      <c r="Q490" s="1113">
        <v>0</v>
      </c>
      <c r="R490" s="1018">
        <f>R492+R493</f>
        <v>0</v>
      </c>
      <c r="S490" s="867">
        <v>0</v>
      </c>
    </row>
    <row r="491" spans="1:19" ht="12.75">
      <c r="A491" s="168">
        <v>716</v>
      </c>
      <c r="B491" s="159"/>
      <c r="C491" s="159" t="s">
        <v>159</v>
      </c>
      <c r="D491" s="162"/>
      <c r="E491" s="162"/>
      <c r="F491" s="162"/>
      <c r="G491" s="162"/>
      <c r="H491" s="211"/>
      <c r="I491" s="162"/>
      <c r="J491" s="288"/>
      <c r="K491" s="294"/>
      <c r="L491" s="294">
        <v>3600</v>
      </c>
      <c r="M491" s="294"/>
      <c r="N491" s="162"/>
      <c r="O491" s="513"/>
      <c r="P491" s="174">
        <v>0</v>
      </c>
      <c r="Q491" s="1108"/>
      <c r="R491" s="513"/>
      <c r="S491" s="248"/>
    </row>
    <row r="492" spans="1:18" ht="12.75">
      <c r="A492" s="42"/>
      <c r="B492" s="42"/>
      <c r="C492" s="42"/>
      <c r="D492" s="85"/>
      <c r="E492" s="85"/>
      <c r="F492" s="85"/>
      <c r="G492" s="85"/>
      <c r="H492" s="84"/>
      <c r="I492" s="85"/>
      <c r="J492" s="67"/>
      <c r="L492" s="42"/>
      <c r="N492" s="85"/>
      <c r="O492" s="35"/>
      <c r="P492" s="35"/>
      <c r="Q492" s="747"/>
      <c r="R492" s="35"/>
    </row>
    <row r="493" spans="1:20" s="880" customFormat="1" ht="11.25">
      <c r="A493" s="863" t="s">
        <v>129</v>
      </c>
      <c r="B493" s="864"/>
      <c r="C493" s="865"/>
      <c r="D493" s="886">
        <f>D495+D496</f>
        <v>506006</v>
      </c>
      <c r="E493" s="886">
        <f aca="true" t="shared" si="4" ref="E493:S493">E495+E496</f>
        <v>0</v>
      </c>
      <c r="F493" s="886">
        <f t="shared" si="4"/>
        <v>0</v>
      </c>
      <c r="G493" s="886">
        <f t="shared" si="4"/>
        <v>0</v>
      </c>
      <c r="H493" s="886">
        <f t="shared" si="4"/>
        <v>0</v>
      </c>
      <c r="I493" s="886">
        <f t="shared" si="4"/>
        <v>0</v>
      </c>
      <c r="J493" s="886">
        <f t="shared" si="4"/>
        <v>0</v>
      </c>
      <c r="K493" s="886">
        <f t="shared" si="4"/>
        <v>0</v>
      </c>
      <c r="L493" s="886">
        <f t="shared" si="4"/>
        <v>0</v>
      </c>
      <c r="M493" s="886">
        <f t="shared" si="4"/>
        <v>438000</v>
      </c>
      <c r="N493" s="476">
        <f>N494+N495+N496</f>
        <v>140503.28</v>
      </c>
      <c r="O493" s="1067">
        <v>10000</v>
      </c>
      <c r="P493" s="474">
        <f>SUM(P494,P495,P496)</f>
        <v>448000</v>
      </c>
      <c r="Q493" s="1114">
        <f>Q494+Q496</f>
        <v>240314.47</v>
      </c>
      <c r="R493" s="474">
        <f t="shared" si="4"/>
        <v>0</v>
      </c>
      <c r="S493" s="886">
        <f t="shared" si="4"/>
        <v>0</v>
      </c>
      <c r="T493" s="52"/>
    </row>
    <row r="494" spans="1:20" s="42" customFormat="1" ht="12.75">
      <c r="A494" s="29">
        <v>716</v>
      </c>
      <c r="B494" s="116"/>
      <c r="C494" s="31" t="s">
        <v>155</v>
      </c>
      <c r="D494" s="119"/>
      <c r="E494" s="120"/>
      <c r="F494" s="119"/>
      <c r="G494" s="120"/>
      <c r="H494" s="118"/>
      <c r="I494" s="296"/>
      <c r="J494" s="248"/>
      <c r="K494" s="294"/>
      <c r="L494" s="294"/>
      <c r="M494" s="294"/>
      <c r="N494" s="292"/>
      <c r="O494" s="174"/>
      <c r="P494" s="174"/>
      <c r="Q494" s="1089">
        <v>204</v>
      </c>
      <c r="R494" s="174"/>
      <c r="S494" s="294"/>
      <c r="T494" s="1"/>
    </row>
    <row r="495" spans="1:19" ht="12.75">
      <c r="A495" s="29">
        <v>717</v>
      </c>
      <c r="B495" s="34" t="s">
        <v>11</v>
      </c>
      <c r="C495" s="31" t="s">
        <v>157</v>
      </c>
      <c r="D495" s="120"/>
      <c r="E495" s="121"/>
      <c r="F495" s="120"/>
      <c r="G495" s="121"/>
      <c r="H495" s="33"/>
      <c r="I495" s="297"/>
      <c r="J495" s="262"/>
      <c r="K495" s="478"/>
      <c r="L495" s="478"/>
      <c r="M495" s="478"/>
      <c r="N495" s="250"/>
      <c r="O495" s="489"/>
      <c r="P495" s="489"/>
      <c r="Q495" s="1086"/>
      <c r="R495" s="174"/>
      <c r="S495" s="294"/>
    </row>
    <row r="496" spans="1:19" ht="13.5" thickBot="1">
      <c r="A496" s="29">
        <v>717</v>
      </c>
      <c r="B496" s="34" t="s">
        <v>13</v>
      </c>
      <c r="C496" s="31" t="s">
        <v>162</v>
      </c>
      <c r="D496" s="122">
        <v>506006</v>
      </c>
      <c r="E496" s="121"/>
      <c r="F496" s="122"/>
      <c r="G496" s="121"/>
      <c r="H496" s="33"/>
      <c r="I496" s="297"/>
      <c r="J496" s="263"/>
      <c r="K496" s="402">
        <v>0</v>
      </c>
      <c r="L496" s="402">
        <v>0</v>
      </c>
      <c r="M496" s="402">
        <v>438000</v>
      </c>
      <c r="N496" s="250">
        <v>140503.28</v>
      </c>
      <c r="O496" s="969">
        <v>10000</v>
      </c>
      <c r="P496" s="403">
        <v>448000</v>
      </c>
      <c r="Q496" s="1080">
        <v>240110.47</v>
      </c>
      <c r="R496" s="174">
        <v>0</v>
      </c>
      <c r="S496" s="294">
        <v>0</v>
      </c>
    </row>
    <row r="497" spans="1:20" s="67" customFormat="1" ht="13.5" thickBot="1">
      <c r="A497" s="251" t="s">
        <v>163</v>
      </c>
      <c r="B497" s="255"/>
      <c r="C497" s="253"/>
      <c r="D497" s="369">
        <f>D452+D459+D465+D470+D475+D478+D487+D493</f>
        <v>1275190</v>
      </c>
      <c r="E497" s="370">
        <v>247236</v>
      </c>
      <c r="F497" s="399">
        <v>19.39</v>
      </c>
      <c r="G497" s="370">
        <v>248388</v>
      </c>
      <c r="H497" s="367">
        <v>19.48</v>
      </c>
      <c r="I497" s="371">
        <f>I452+I459+I465+I470+I475+I478+I487+I493</f>
        <v>251751</v>
      </c>
      <c r="J497" s="256"/>
      <c r="K497" s="518">
        <f>SUM(K452,K459,K465,K468,K470,K475,K478,K487,K493)</f>
        <v>728751</v>
      </c>
      <c r="L497" s="518">
        <f>SUM(L452,L459,L465,L468,L470,L475,L478,L487,L493+L490)</f>
        <v>768466</v>
      </c>
      <c r="M497" s="518">
        <f>SUM(M452,M459,M465,M468,M470,M475,M478,M487,M493)</f>
        <v>720858</v>
      </c>
      <c r="N497" s="934">
        <f>N459+N462+N467+N469+N471+N476+N478+N487+N490+N493</f>
        <v>282719.94</v>
      </c>
      <c r="O497" s="1024">
        <f>O483-O455-O493</f>
        <v>48020</v>
      </c>
      <c r="P497" s="518">
        <f>SUM(P452,P459,P465,P468,P470,P475,P478,P487,P490,P493+P455)</f>
        <v>672838</v>
      </c>
      <c r="Q497" s="1101">
        <f>Q452+Q455+Q459+Q465+Q468+Q470+Q475+Q478+Q487+Q490+Q493</f>
        <v>389053.52</v>
      </c>
      <c r="R497" s="518">
        <f>SUM(R452,R459,R465,R468,R470,R475,R478,R487,R493)</f>
        <v>202000</v>
      </c>
      <c r="S497" s="518">
        <f>SUM(S452,S459,S465,S468,S470,S475,S478,S487,S493)</f>
        <v>0</v>
      </c>
      <c r="T497" s="1"/>
    </row>
    <row r="498" spans="1:20" s="67" customFormat="1" ht="12.75">
      <c r="A498" s="1"/>
      <c r="B498" s="1"/>
      <c r="C498" s="1"/>
      <c r="D498" s="1"/>
      <c r="E498" s="1"/>
      <c r="F498" s="1"/>
      <c r="G498" s="1"/>
      <c r="H498" s="2"/>
      <c r="I498" s="42"/>
      <c r="J498" s="42"/>
      <c r="K498" s="1"/>
      <c r="L498" s="1"/>
      <c r="M498" s="1"/>
      <c r="N498" s="1"/>
      <c r="O498" s="1"/>
      <c r="P498" s="1"/>
      <c r="Q498" s="747"/>
      <c r="R498" s="1"/>
      <c r="S498" s="1"/>
      <c r="T498" s="1"/>
    </row>
    <row r="499" spans="1:20" s="67" customFormat="1" ht="12.75">
      <c r="A499" s="1"/>
      <c r="B499" s="1"/>
      <c r="C499" s="1"/>
      <c r="D499" s="1"/>
      <c r="E499" s="1"/>
      <c r="F499" s="1"/>
      <c r="G499" s="1"/>
      <c r="H499" s="2"/>
      <c r="I499" s="42"/>
      <c r="J499" s="42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s="67" customFormat="1" ht="12.75" hidden="1">
      <c r="A500" s="1"/>
      <c r="B500" s="1"/>
      <c r="C500" s="1"/>
      <c r="D500" s="1"/>
      <c r="E500" s="1"/>
      <c r="F500" s="1"/>
      <c r="G500" s="1"/>
      <c r="H500" s="2"/>
      <c r="I500" s="42"/>
      <c r="J500" s="42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s="67" customFormat="1" ht="12.75" hidden="1">
      <c r="A501" s="1"/>
      <c r="B501" s="1"/>
      <c r="C501" s="1"/>
      <c r="D501" s="1"/>
      <c r="E501" s="1"/>
      <c r="F501" s="1"/>
      <c r="G501" s="1"/>
      <c r="H501" s="2"/>
      <c r="I501" s="42"/>
      <c r="J501" s="42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s="67" customFormat="1" ht="12.75">
      <c r="A502" s="1"/>
      <c r="B502" s="1"/>
      <c r="C502" s="1"/>
      <c r="D502" s="1"/>
      <c r="E502" s="1"/>
      <c r="F502" s="1"/>
      <c r="G502" s="1"/>
      <c r="H502" s="2"/>
      <c r="I502" s="42"/>
      <c r="J502" s="42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s="67" customFormat="1" ht="12.75">
      <c r="A503" s="1"/>
      <c r="B503" s="1"/>
      <c r="C503" s="337" t="s">
        <v>301</v>
      </c>
      <c r="D503" s="1"/>
      <c r="E503" s="1"/>
      <c r="F503" s="1"/>
      <c r="G503" s="1"/>
      <c r="H503" s="2"/>
      <c r="I503" s="42"/>
      <c r="J503" s="42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s="67" customFormat="1" ht="12.75">
      <c r="A504" s="1"/>
      <c r="B504" s="1"/>
      <c r="C504" s="1"/>
      <c r="D504" s="1"/>
      <c r="E504" s="1"/>
      <c r="F504" s="1"/>
      <c r="G504" s="1"/>
      <c r="H504" s="2"/>
      <c r="I504" s="42"/>
      <c r="J504" s="42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19" s="782" customFormat="1" ht="25.5">
      <c r="A505" s="772" t="s">
        <v>164</v>
      </c>
      <c r="B505" s="773"/>
      <c r="C505" s="774"/>
      <c r="D505" s="775" t="s">
        <v>273</v>
      </c>
      <c r="E505" s="775" t="s">
        <v>274</v>
      </c>
      <c r="F505" s="776" t="s">
        <v>2</v>
      </c>
      <c r="G505" s="775" t="s">
        <v>275</v>
      </c>
      <c r="H505" s="776" t="s">
        <v>2</v>
      </c>
      <c r="I505" s="775" t="s">
        <v>276</v>
      </c>
      <c r="J505" s="777" t="s">
        <v>2</v>
      </c>
      <c r="K505" s="781" t="s">
        <v>277</v>
      </c>
      <c r="L505" s="779" t="s">
        <v>322</v>
      </c>
      <c r="M505" s="780">
        <v>2012</v>
      </c>
      <c r="N505" s="842" t="s">
        <v>347</v>
      </c>
      <c r="O505" s="781" t="s">
        <v>277</v>
      </c>
      <c r="P505" s="781" t="s">
        <v>337</v>
      </c>
      <c r="Q505" s="1070" t="s">
        <v>366</v>
      </c>
      <c r="R505" s="780">
        <v>2013</v>
      </c>
      <c r="S505" s="780">
        <v>2014</v>
      </c>
    </row>
    <row r="506" spans="1:20" s="42" customFormat="1" ht="12.75">
      <c r="A506" s="29">
        <v>824</v>
      </c>
      <c r="B506" s="34"/>
      <c r="C506" s="31" t="s">
        <v>165</v>
      </c>
      <c r="D506" s="123">
        <v>3000</v>
      </c>
      <c r="E506" s="45">
        <v>1539</v>
      </c>
      <c r="F506" s="123"/>
      <c r="G506" s="45">
        <v>3080</v>
      </c>
      <c r="H506" s="33"/>
      <c r="I506" s="250">
        <v>4620</v>
      </c>
      <c r="J506" s="247"/>
      <c r="K506" s="82">
        <v>6000</v>
      </c>
      <c r="L506" s="402">
        <v>6161</v>
      </c>
      <c r="M506" s="402">
        <v>6000</v>
      </c>
      <c r="N506" s="250">
        <v>1540.83</v>
      </c>
      <c r="O506" s="402"/>
      <c r="P506" s="403">
        <v>6000</v>
      </c>
      <c r="Q506" s="1080">
        <v>3081.66</v>
      </c>
      <c r="R506" s="402">
        <v>0</v>
      </c>
      <c r="S506" s="402">
        <v>0</v>
      </c>
      <c r="T506" s="1"/>
    </row>
    <row r="507" spans="1:20" s="42" customFormat="1" ht="13.5" thickBot="1">
      <c r="A507" s="29">
        <v>821</v>
      </c>
      <c r="B507" s="34"/>
      <c r="C507" s="31" t="s">
        <v>166</v>
      </c>
      <c r="D507" s="123">
        <v>137000</v>
      </c>
      <c r="E507" s="45">
        <v>0</v>
      </c>
      <c r="F507" s="123"/>
      <c r="G507" s="45">
        <v>51846</v>
      </c>
      <c r="H507" s="33"/>
      <c r="I507" s="250">
        <v>135333</v>
      </c>
      <c r="J507" s="247"/>
      <c r="K507" s="512">
        <v>137000</v>
      </c>
      <c r="L507" s="403">
        <v>135333</v>
      </c>
      <c r="M507" s="403">
        <v>333637</v>
      </c>
      <c r="N507" s="250">
        <v>0</v>
      </c>
      <c r="O507" s="969">
        <v>67112</v>
      </c>
      <c r="P507" s="403">
        <f>M507+O507</f>
        <v>400749</v>
      </c>
      <c r="Q507" s="1080">
        <v>34114.85</v>
      </c>
      <c r="R507" s="403">
        <v>88046</v>
      </c>
      <c r="S507" s="553"/>
      <c r="T507" s="1"/>
    </row>
    <row r="508" spans="1:19" ht="13.5" thickBot="1">
      <c r="A508" s="251" t="s">
        <v>167</v>
      </c>
      <c r="B508" s="255"/>
      <c r="C508" s="253"/>
      <c r="D508" s="372">
        <f>D506+D507</f>
        <v>140000</v>
      </c>
      <c r="E508" s="373">
        <v>1539</v>
      </c>
      <c r="F508" s="400">
        <v>1.1</v>
      </c>
      <c r="G508" s="373">
        <v>54926</v>
      </c>
      <c r="H508" s="367">
        <v>39.23</v>
      </c>
      <c r="I508" s="374">
        <f>I506+I507</f>
        <v>139953</v>
      </c>
      <c r="J508" s="411">
        <v>99.97</v>
      </c>
      <c r="K508" s="518">
        <f>SUM(K506,K507)</f>
        <v>143000</v>
      </c>
      <c r="L508" s="518">
        <f>SUM(L506,L507)</f>
        <v>141494</v>
      </c>
      <c r="M508" s="518">
        <f>SUM(M506,M507)</f>
        <v>339637</v>
      </c>
      <c r="N508" s="374">
        <f>N506+N507</f>
        <v>1540.83</v>
      </c>
      <c r="O508" s="1047">
        <f>O507</f>
        <v>67112</v>
      </c>
      <c r="P508" s="518">
        <f>SUM(P506,P507)</f>
        <v>406749</v>
      </c>
      <c r="Q508" s="1101">
        <v>37196.51</v>
      </c>
      <c r="R508" s="518">
        <f>SUM(R506,R507)</f>
        <v>88046</v>
      </c>
      <c r="S508" s="518">
        <f>SUM(S506,S507)</f>
        <v>0</v>
      </c>
    </row>
    <row r="509" spans="1:8" ht="12.75">
      <c r="A509" s="42"/>
      <c r="B509" s="42"/>
      <c r="C509" s="42"/>
      <c r="D509" s="42"/>
      <c r="E509" s="42"/>
      <c r="F509" s="42"/>
      <c r="G509" s="42"/>
      <c r="H509" s="84"/>
    </row>
    <row r="510" spans="1:8" ht="12.75">
      <c r="A510" s="42"/>
      <c r="B510" s="42"/>
      <c r="C510" s="42"/>
      <c r="D510" s="42"/>
      <c r="E510" s="42"/>
      <c r="F510" s="42"/>
      <c r="G510" s="42"/>
      <c r="H510" s="84"/>
    </row>
    <row r="511" spans="1:8" ht="12.75">
      <c r="A511" s="42"/>
      <c r="B511" s="42"/>
      <c r="C511" s="42"/>
      <c r="D511" s="42"/>
      <c r="E511" s="42"/>
      <c r="F511" s="42"/>
      <c r="G511" s="42"/>
      <c r="H511" s="84"/>
    </row>
    <row r="512" spans="1:8" ht="12.75">
      <c r="A512" s="42"/>
      <c r="B512" s="42"/>
      <c r="C512" s="42"/>
      <c r="D512" s="42"/>
      <c r="E512" s="42"/>
      <c r="F512" s="42"/>
      <c r="G512" s="42"/>
      <c r="H512" s="84"/>
    </row>
    <row r="513" spans="1:8" ht="12.75">
      <c r="A513" s="42"/>
      <c r="B513" s="42"/>
      <c r="C513" s="42"/>
      <c r="D513" s="42"/>
      <c r="E513" s="42"/>
      <c r="F513" s="42"/>
      <c r="G513" s="42"/>
      <c r="H513" s="84"/>
    </row>
    <row r="514" spans="1:8" ht="12.75">
      <c r="A514" s="42"/>
      <c r="B514" s="42"/>
      <c r="C514" s="42"/>
      <c r="D514" s="42"/>
      <c r="E514" s="42"/>
      <c r="F514" s="42"/>
      <c r="G514" s="42"/>
      <c r="H514" s="84"/>
    </row>
    <row r="515" spans="1:8" ht="12.75">
      <c r="A515" s="42"/>
      <c r="B515" s="42"/>
      <c r="C515" s="42"/>
      <c r="D515" s="42"/>
      <c r="E515" s="42"/>
      <c r="F515" s="42"/>
      <c r="G515" s="42"/>
      <c r="H515" s="84"/>
    </row>
    <row r="516" spans="1:8" ht="12.75">
      <c r="A516" s="42"/>
      <c r="B516" s="42"/>
      <c r="C516" s="42"/>
      <c r="D516" s="42"/>
      <c r="E516" s="42"/>
      <c r="F516" s="42"/>
      <c r="G516" s="42"/>
      <c r="H516" s="84"/>
    </row>
    <row r="517" spans="1:8" ht="12.75">
      <c r="A517" s="42"/>
      <c r="B517" s="42"/>
      <c r="C517" s="42"/>
      <c r="D517" s="42"/>
      <c r="E517" s="42"/>
      <c r="F517" s="42"/>
      <c r="G517" s="42"/>
      <c r="H517" s="84"/>
    </row>
    <row r="518" spans="1:8" ht="12.75">
      <c r="A518" s="42"/>
      <c r="B518" s="42"/>
      <c r="C518" s="42"/>
      <c r="D518" s="42"/>
      <c r="E518" s="42"/>
      <c r="F518" s="42"/>
      <c r="G518" s="42"/>
      <c r="H518" s="84"/>
    </row>
    <row r="519" spans="1:19" s="782" customFormat="1" ht="25.5">
      <c r="A519" s="795" t="s">
        <v>168</v>
      </c>
      <c r="B519" s="796"/>
      <c r="C519" s="797"/>
      <c r="D519" s="798" t="s">
        <v>273</v>
      </c>
      <c r="E519" s="798" t="s">
        <v>274</v>
      </c>
      <c r="F519" s="799" t="s">
        <v>2</v>
      </c>
      <c r="G519" s="798" t="s">
        <v>275</v>
      </c>
      <c r="H519" s="799" t="s">
        <v>2</v>
      </c>
      <c r="I519" s="800" t="s">
        <v>276</v>
      </c>
      <c r="J519" s="801" t="s">
        <v>2</v>
      </c>
      <c r="K519" s="802" t="s">
        <v>277</v>
      </c>
      <c r="L519" s="803" t="s">
        <v>322</v>
      </c>
      <c r="M519" s="804">
        <v>2012</v>
      </c>
      <c r="N519" s="935" t="s">
        <v>347</v>
      </c>
      <c r="O519" s="805" t="s">
        <v>277</v>
      </c>
      <c r="P519" s="805" t="s">
        <v>337</v>
      </c>
      <c r="Q519" s="1071" t="s">
        <v>366</v>
      </c>
      <c r="R519" s="804">
        <v>2013</v>
      </c>
      <c r="S519" s="804">
        <v>2014</v>
      </c>
    </row>
    <row r="520" spans="1:19" ht="14.25">
      <c r="A520" s="126" t="s">
        <v>169</v>
      </c>
      <c r="B520" s="127"/>
      <c r="C520" s="128"/>
      <c r="D520" s="61">
        <f>D414</f>
        <v>1196640</v>
      </c>
      <c r="E520" s="61">
        <f>E414</f>
        <v>291286</v>
      </c>
      <c r="F520" s="401">
        <f>F414</f>
        <v>25.76</v>
      </c>
      <c r="G520" s="61">
        <f>G414</f>
        <v>575933</v>
      </c>
      <c r="H520" s="298">
        <v>50.94</v>
      </c>
      <c r="I520" s="403" t="e">
        <f>I414</f>
        <v>#REF!</v>
      </c>
      <c r="J520" s="412">
        <v>45.21</v>
      </c>
      <c r="K520" s="403">
        <f aca="true" t="shared" si="5" ref="K520:S520">SUM(K414)</f>
        <v>1196640</v>
      </c>
      <c r="L520" s="403">
        <f t="shared" si="5"/>
        <v>1275619</v>
      </c>
      <c r="M520" s="403">
        <f t="shared" si="5"/>
        <v>1106557</v>
      </c>
      <c r="N520" s="403">
        <f t="shared" si="5"/>
        <v>270608.94</v>
      </c>
      <c r="O520" s="969">
        <f t="shared" si="5"/>
        <v>54843</v>
      </c>
      <c r="P520" s="403">
        <f t="shared" si="5"/>
        <v>1158900</v>
      </c>
      <c r="Q520" s="1080">
        <f>Q414</f>
        <v>575728.13</v>
      </c>
      <c r="R520" s="403">
        <f t="shared" si="5"/>
        <v>1084787</v>
      </c>
      <c r="S520" s="403">
        <f t="shared" si="5"/>
        <v>1079707</v>
      </c>
    </row>
    <row r="521" spans="1:19" ht="14.25">
      <c r="A521" s="126" t="s">
        <v>170</v>
      </c>
      <c r="B521" s="127"/>
      <c r="C521" s="128"/>
      <c r="D521" s="39">
        <f>D497</f>
        <v>1275190</v>
      </c>
      <c r="E521" s="39">
        <f>E497</f>
        <v>247236</v>
      </c>
      <c r="F521" s="390">
        <f>F497</f>
        <v>19.39</v>
      </c>
      <c r="G521" s="39">
        <f>G497</f>
        <v>248388</v>
      </c>
      <c r="H521" s="299">
        <v>19.49</v>
      </c>
      <c r="I521" s="174">
        <f>I497</f>
        <v>251751</v>
      </c>
      <c r="J521" s="413">
        <v>19.48</v>
      </c>
      <c r="K521" s="294">
        <f>SUM(K497)</f>
        <v>728751</v>
      </c>
      <c r="L521" s="294">
        <f>SUM(L497)</f>
        <v>768466</v>
      </c>
      <c r="M521" s="294">
        <f>SUM(M497)</f>
        <v>720858</v>
      </c>
      <c r="N521" s="174">
        <f>SUM(N497)</f>
        <v>282719.94</v>
      </c>
      <c r="O521" s="970">
        <f>O497</f>
        <v>48020</v>
      </c>
      <c r="P521" s="174">
        <f>SUM(P497)</f>
        <v>672838</v>
      </c>
      <c r="Q521" s="1089">
        <f>Q497</f>
        <v>389053.52</v>
      </c>
      <c r="R521" s="174">
        <f>SUM(R497)</f>
        <v>202000</v>
      </c>
      <c r="S521" s="294">
        <f>SUM(S497)</f>
        <v>0</v>
      </c>
    </row>
    <row r="522" spans="1:19" ht="14.25">
      <c r="A522" s="126" t="s">
        <v>164</v>
      </c>
      <c r="B522" s="127"/>
      <c r="C522" s="128"/>
      <c r="D522" s="32">
        <f>D508</f>
        <v>140000</v>
      </c>
      <c r="E522" s="32">
        <f>E508</f>
        <v>1539</v>
      </c>
      <c r="F522" s="386">
        <f>F508</f>
        <v>1.1</v>
      </c>
      <c r="G522" s="32">
        <f>G508</f>
        <v>54926</v>
      </c>
      <c r="H522" s="300">
        <v>39.23</v>
      </c>
      <c r="I522" s="404">
        <f>I508</f>
        <v>139953</v>
      </c>
      <c r="J522" s="414">
        <v>99.97</v>
      </c>
      <c r="K522" s="404">
        <f>K508</f>
        <v>143000</v>
      </c>
      <c r="L522" s="404">
        <f>L508</f>
        <v>141494</v>
      </c>
      <c r="M522" s="404">
        <f>M508</f>
        <v>339637</v>
      </c>
      <c r="N522" s="404">
        <f>SUM(N508)</f>
        <v>1540.83</v>
      </c>
      <c r="O522" s="974">
        <f>O507</f>
        <v>67112</v>
      </c>
      <c r="P522" s="404">
        <f>SUM(P508)</f>
        <v>406749</v>
      </c>
      <c r="Q522" s="1090">
        <f>Q508</f>
        <v>37196.51</v>
      </c>
      <c r="R522" s="404">
        <f>R508</f>
        <v>88046</v>
      </c>
      <c r="S522" s="404">
        <f>S508</f>
        <v>0</v>
      </c>
    </row>
    <row r="523" spans="1:19" ht="15">
      <c r="A523" s="124" t="s">
        <v>171</v>
      </c>
      <c r="B523" s="129"/>
      <c r="C523" s="125"/>
      <c r="D523" s="642">
        <f>SUM(D520:D522)</f>
        <v>2611830</v>
      </c>
      <c r="E523" s="642">
        <f>SUM(E520:E522)</f>
        <v>540061</v>
      </c>
      <c r="F523" s="643">
        <v>21.21</v>
      </c>
      <c r="G523" s="642">
        <f>SUM(G520:G522)</f>
        <v>879247</v>
      </c>
      <c r="H523" s="644">
        <v>34.54</v>
      </c>
      <c r="I523" s="517" t="e">
        <f>SUM(I520:I522)</f>
        <v>#REF!</v>
      </c>
      <c r="J523" s="645">
        <v>35.33</v>
      </c>
      <c r="K523" s="517">
        <f>SUM(K520,K521,K522)</f>
        <v>2068391</v>
      </c>
      <c r="L523" s="517">
        <f>SUM(L520,L521,L522)</f>
        <v>2185579</v>
      </c>
      <c r="M523" s="517">
        <f>SUM(M520,M521,M522)</f>
        <v>2167052</v>
      </c>
      <c r="N523" s="517">
        <f>SUM(N520,N521,N522)</f>
        <v>554869.71</v>
      </c>
      <c r="O523" s="1049">
        <f>SUM(O520,-O521,O522)</f>
        <v>73935</v>
      </c>
      <c r="P523" s="517">
        <f>SUM(P520,P521,P522)</f>
        <v>2238487</v>
      </c>
      <c r="Q523" s="1102">
        <f>Q520+Q521+Q522</f>
        <v>1001978.16</v>
      </c>
      <c r="R523" s="517">
        <f>SUM(R520,R521,R522)</f>
        <v>1374833</v>
      </c>
      <c r="S523" s="517">
        <f>SUM(S520,S521,S522)</f>
        <v>1079707</v>
      </c>
    </row>
    <row r="524" spans="1:14" ht="14.25">
      <c r="A524" s="130"/>
      <c r="B524" s="130"/>
      <c r="C524" s="130"/>
      <c r="D524" s="99"/>
      <c r="E524" s="99"/>
      <c r="F524" s="99"/>
      <c r="G524" s="99"/>
      <c r="H524" s="84"/>
      <c r="J524" s="415"/>
      <c r="N524" s="747"/>
    </row>
    <row r="525" spans="1:19" ht="14.25">
      <c r="A525" s="126" t="s">
        <v>172</v>
      </c>
      <c r="B525" s="127"/>
      <c r="C525" s="128"/>
      <c r="D525" s="32">
        <f>príjmy!D193</f>
        <v>1262698</v>
      </c>
      <c r="E525" s="32" t="e">
        <f>príjmy!E193</f>
        <v>#REF!</v>
      </c>
      <c r="F525" s="386">
        <v>26.23</v>
      </c>
      <c r="G525" s="32" t="e">
        <f>príjmy!G193</f>
        <v>#REF!</v>
      </c>
      <c r="H525" s="300">
        <v>47.98</v>
      </c>
      <c r="I525" s="32" t="e">
        <f>príjmy!I193</f>
        <v>#REF!</v>
      </c>
      <c r="J525" s="416">
        <v>71.3</v>
      </c>
      <c r="K525" s="512">
        <f>príjmy!K193</f>
        <v>1291907</v>
      </c>
      <c r="L525" s="174">
        <f>'[1]príjmy'!L188</f>
        <v>1291907</v>
      </c>
      <c r="M525" s="512">
        <f>príjmy!L193</f>
        <v>1272308</v>
      </c>
      <c r="N525" s="386">
        <f>SUM(príjmy!M193)</f>
        <v>352794.43999999994</v>
      </c>
      <c r="O525" s="969">
        <f>SUM(príjmy!N193)</f>
        <v>59935</v>
      </c>
      <c r="P525" s="512">
        <f>SUM(príjmy!O193)</f>
        <v>1332243</v>
      </c>
      <c r="Q525" s="1089">
        <f>príjmy!P193</f>
        <v>681789.66</v>
      </c>
      <c r="R525" s="403">
        <f>príjmy!Q193</f>
        <v>1183329</v>
      </c>
      <c r="S525" s="403">
        <f>príjmy!R193</f>
        <v>1184329</v>
      </c>
    </row>
    <row r="526" spans="1:19" ht="14.25">
      <c r="A526" s="126" t="s">
        <v>173</v>
      </c>
      <c r="B526" s="127"/>
      <c r="C526" s="128"/>
      <c r="D526" s="32">
        <f>príjmy!D194</f>
        <v>684780</v>
      </c>
      <c r="E526" s="32">
        <f>príjmy!E194</f>
        <v>91</v>
      </c>
      <c r="F526" s="386">
        <v>0</v>
      </c>
      <c r="G526" s="32">
        <f>príjmy!G194</f>
        <v>51932</v>
      </c>
      <c r="H526" s="300">
        <v>4.07</v>
      </c>
      <c r="I526" s="32">
        <f>príjmy!I194</f>
        <v>231302</v>
      </c>
      <c r="J526" s="416">
        <v>18.14</v>
      </c>
      <c r="K526" s="512">
        <f>príjmy!K194</f>
        <v>720865</v>
      </c>
      <c r="L526" s="174">
        <f>'[1]príjmy'!L189</f>
        <v>720865</v>
      </c>
      <c r="M526" s="512">
        <f>príjmy!L194</f>
        <v>584744</v>
      </c>
      <c r="N526" s="386">
        <f>SUM(príjmy!M194)</f>
        <v>133979.92</v>
      </c>
      <c r="O526" s="989">
        <f>SUM(príjmy!N194)</f>
        <v>2000</v>
      </c>
      <c r="P526" s="512">
        <f>SUM(príjmy!O194)</f>
        <v>582744</v>
      </c>
      <c r="Q526" s="1089">
        <f>príjmy!P194</f>
        <v>292412.61</v>
      </c>
      <c r="R526" s="403">
        <f>príjmy!Q194</f>
        <v>430000</v>
      </c>
      <c r="S526" s="403">
        <f>príjmy!R194</f>
        <v>0</v>
      </c>
    </row>
    <row r="527" spans="1:19" ht="14.25">
      <c r="A527" s="126" t="s">
        <v>174</v>
      </c>
      <c r="B527" s="127"/>
      <c r="C527" s="128"/>
      <c r="D527" s="131">
        <f>príjmy!D195</f>
        <v>0</v>
      </c>
      <c r="E527" s="32">
        <f>príjmy!E195</f>
        <v>246629</v>
      </c>
      <c r="F527" s="386">
        <v>0</v>
      </c>
      <c r="G527" s="32">
        <f>príjmy!G195</f>
        <v>246629</v>
      </c>
      <c r="H527" s="300">
        <v>0</v>
      </c>
      <c r="I527" s="32">
        <f>príjmy!I195</f>
        <v>246629</v>
      </c>
      <c r="J527" s="417">
        <v>0</v>
      </c>
      <c r="K527" s="513">
        <f>príjmy!K195</f>
        <v>246629</v>
      </c>
      <c r="L527" s="174">
        <f>'[1]príjmy'!L190</f>
        <v>246629</v>
      </c>
      <c r="M527" s="513">
        <f>príjmy!L195</f>
        <v>310000</v>
      </c>
      <c r="N527" s="386">
        <f>SUM(príjmy!M195)</f>
        <v>140503.28</v>
      </c>
      <c r="O527" s="174">
        <f>SUM(príjmy!N195)</f>
        <v>0</v>
      </c>
      <c r="P527" s="513">
        <f>SUM(príjmy!O195)</f>
        <v>310000</v>
      </c>
      <c r="Q527" s="1089">
        <f>príjmy!P195</f>
        <v>240110.47</v>
      </c>
      <c r="R527" s="174">
        <f>príjmy!Q195</f>
        <v>0</v>
      </c>
      <c r="S527" s="174">
        <f>príjmy!R195</f>
        <v>0</v>
      </c>
    </row>
    <row r="528" spans="1:19" ht="14.25">
      <c r="A528" s="126" t="s">
        <v>175</v>
      </c>
      <c r="B528" s="127"/>
      <c r="C528" s="128"/>
      <c r="D528" s="131">
        <f>príjmy!D196</f>
        <v>0</v>
      </c>
      <c r="E528" s="32">
        <f>0+príjmy!E196</f>
        <v>0</v>
      </c>
      <c r="F528" s="386">
        <f>príjmy!G196</f>
        <v>0</v>
      </c>
      <c r="G528" s="32">
        <f>príjmy!G196</f>
        <v>0</v>
      </c>
      <c r="H528" s="300">
        <v>0</v>
      </c>
      <c r="I528" s="32">
        <f>príjmy!I196</f>
        <v>0</v>
      </c>
      <c r="J528" s="418">
        <v>0</v>
      </c>
      <c r="K528" s="514">
        <f>príjmy!K196</f>
        <v>0</v>
      </c>
      <c r="L528" s="174">
        <v>5000</v>
      </c>
      <c r="M528" s="514">
        <v>5000</v>
      </c>
      <c r="N528" s="386">
        <v>0</v>
      </c>
      <c r="O528" s="974">
        <f>SUM(príjmy!N196)</f>
        <v>0</v>
      </c>
      <c r="P528" s="514">
        <f>SUM(príjmy!O196)</f>
        <v>0</v>
      </c>
      <c r="Q528" s="1089">
        <f>príjmy!P196</f>
        <v>0</v>
      </c>
      <c r="R528" s="404">
        <v>7000</v>
      </c>
      <c r="S528" s="404">
        <v>7000</v>
      </c>
    </row>
    <row r="529" spans="1:19" ht="15">
      <c r="A529" s="124" t="s">
        <v>176</v>
      </c>
      <c r="B529" s="129"/>
      <c r="C529" s="125"/>
      <c r="D529" s="642">
        <f>SUM(D525:D528)</f>
        <v>1947478</v>
      </c>
      <c r="E529" s="642" t="e">
        <f>E525+E526+E527+E528</f>
        <v>#REF!</v>
      </c>
      <c r="F529" s="643">
        <v>22.77</v>
      </c>
      <c r="G529" s="642" t="e">
        <f>G525+G526+G527+G528</f>
        <v>#REF!</v>
      </c>
      <c r="H529" s="644">
        <v>35.63</v>
      </c>
      <c r="I529" s="642" t="e">
        <f>I525+I526+I527+I528</f>
        <v>#REF!</v>
      </c>
      <c r="J529" s="646">
        <v>54.31</v>
      </c>
      <c r="K529" s="647">
        <f>SUM(K525,K526,K527,K528)</f>
        <v>2259401</v>
      </c>
      <c r="L529" s="517">
        <f>SUM(L525,L526,L527,L528)</f>
        <v>2264401</v>
      </c>
      <c r="M529" s="647">
        <f>SUM(M525,M526,M527,M528)</f>
        <v>2172052</v>
      </c>
      <c r="N529" s="642">
        <f>SUM(N525,N526,N527,N528)</f>
        <v>627277.64</v>
      </c>
      <c r="O529" s="975">
        <f>SUM(príjmy!N197)</f>
        <v>57935</v>
      </c>
      <c r="P529" s="647">
        <f>SUM(príjmy!O197)</f>
        <v>2224987</v>
      </c>
      <c r="Q529" s="1102">
        <f>Q525+Q526+Q527+Q528</f>
        <v>1214312.74</v>
      </c>
      <c r="R529" s="648">
        <f>SUM(R525,R526,R527,R528)</f>
        <v>1620329</v>
      </c>
      <c r="S529" s="648">
        <f>SUM(S525,S526,S527,S528)</f>
        <v>1191329</v>
      </c>
    </row>
    <row r="531" spans="13:19" ht="12.75">
      <c r="M531" s="35"/>
      <c r="N531" s="35"/>
      <c r="O531" s="35"/>
      <c r="P531" s="35"/>
      <c r="Q531" s="35"/>
      <c r="R531" s="35"/>
      <c r="S531" s="35"/>
    </row>
    <row r="533" spans="16:17" ht="12.75">
      <c r="P533" s="35"/>
      <c r="Q533" s="35"/>
    </row>
    <row r="534" ht="12.75">
      <c r="Q534" s="195"/>
    </row>
    <row r="547" ht="12.75">
      <c r="R547" s="35"/>
    </row>
  </sheetData>
  <sheetProtection/>
  <mergeCells count="13">
    <mergeCell ref="A2:R2"/>
    <mergeCell ref="I148:R148"/>
    <mergeCell ref="J199:R199"/>
    <mergeCell ref="A6:E6"/>
    <mergeCell ref="A465:C465"/>
    <mergeCell ref="J5:R5"/>
    <mergeCell ref="K101:R101"/>
    <mergeCell ref="K109:R109"/>
    <mergeCell ref="J247:R247"/>
    <mergeCell ref="J264:R264"/>
    <mergeCell ref="I295:R295"/>
    <mergeCell ref="J350:R350"/>
    <mergeCell ref="K392:R392"/>
  </mergeCells>
  <printOptions/>
  <pageMargins left="0.984251968503937" right="0.5905511811023623" top="0.3937007874015748" bottom="0.3937007874015748" header="0.11811023622047245" footer="0.11811023622047245"/>
  <pageSetup horizontalDpi="300" verticalDpi="300" orientation="landscape" paperSize="9" scale="90" r:id="rId1"/>
  <headerFooter alignWithMargins="0">
    <oddHeader>&amp;CROZPOČET OBCE TEKOVSKÉ LUŽANY NA ROK 2012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97"/>
  <sheetViews>
    <sheetView tabSelected="1" zoomScalePageLayoutView="0" workbookViewId="0" topLeftCell="A171">
      <selection activeCell="A108" sqref="A108:IV108"/>
    </sheetView>
  </sheetViews>
  <sheetFormatPr defaultColWidth="9.00390625" defaultRowHeight="12.75"/>
  <cols>
    <col min="1" max="1" width="8.625" style="1" customWidth="1"/>
    <col min="2" max="2" width="7.00390625" style="1" customWidth="1"/>
    <col min="3" max="3" width="33.00390625" style="1" customWidth="1"/>
    <col min="4" max="4" width="8.75390625" style="1" customWidth="1"/>
    <col min="5" max="5" width="8.75390625" style="1" hidden="1" customWidth="1"/>
    <col min="6" max="6" width="5.75390625" style="1" hidden="1" customWidth="1"/>
    <col min="7" max="7" width="8.75390625" style="1" hidden="1" customWidth="1"/>
    <col min="8" max="8" width="5.75390625" style="3" hidden="1" customWidth="1"/>
    <col min="9" max="9" width="8.75390625" style="1" hidden="1" customWidth="1"/>
    <col min="10" max="10" width="5.75390625" style="1" hidden="1" customWidth="1"/>
    <col min="11" max="11" width="8.75390625" style="132" customWidth="1"/>
    <col min="12" max="13" width="8.75390625" style="1" customWidth="1"/>
    <col min="14" max="14" width="8.75390625" style="35" customWidth="1"/>
    <col min="15" max="15" width="8.75390625" style="1" customWidth="1"/>
    <col min="16" max="16" width="10.00390625" style="1" customWidth="1"/>
    <col min="17" max="18" width="8.75390625" style="1" customWidth="1"/>
    <col min="19" max="16384" width="9.00390625" style="1" customWidth="1"/>
  </cols>
  <sheetData>
    <row r="2" spans="1:17" ht="15.75">
      <c r="A2" s="1208" t="s">
        <v>282</v>
      </c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  <c r="P2" s="1208"/>
      <c r="Q2" s="1208"/>
    </row>
    <row r="4" ht="15.75">
      <c r="C4" s="243" t="s">
        <v>172</v>
      </c>
    </row>
    <row r="5" spans="1:18" ht="15.75">
      <c r="A5" s="1198"/>
      <c r="B5" s="1198"/>
      <c r="C5" s="1198"/>
      <c r="D5" s="1198"/>
      <c r="E5" s="1198"/>
      <c r="F5" s="1198"/>
      <c r="G5" s="133"/>
      <c r="H5" s="133"/>
      <c r="I5" s="3"/>
      <c r="J5" s="3"/>
      <c r="K5" s="1168" t="s">
        <v>279</v>
      </c>
      <c r="L5" s="1168"/>
      <c r="M5" s="1168"/>
      <c r="N5" s="1168"/>
      <c r="O5" s="1168"/>
      <c r="P5" s="1168"/>
      <c r="Q5" s="1168"/>
      <c r="R5" s="228"/>
    </row>
    <row r="6" spans="1:18" ht="15.75">
      <c r="A6" s="210"/>
      <c r="B6" s="210"/>
      <c r="C6" s="210"/>
      <c r="D6" s="210"/>
      <c r="E6" s="210"/>
      <c r="F6" s="210"/>
      <c r="G6" s="133"/>
      <c r="H6" s="133"/>
      <c r="I6" s="3"/>
      <c r="J6" s="3"/>
      <c r="K6" s="238"/>
      <c r="L6" s="238"/>
      <c r="M6" s="238"/>
      <c r="N6" s="947"/>
      <c r="O6" s="238"/>
      <c r="P6" s="238"/>
      <c r="Q6" s="238"/>
      <c r="R6" s="228"/>
    </row>
    <row r="8" spans="1:18" s="7" customFormat="1" ht="39.75" customHeight="1">
      <c r="A8" s="4" t="s">
        <v>172</v>
      </c>
      <c r="B8" s="226"/>
      <c r="C8" s="227"/>
      <c r="D8" s="223" t="s">
        <v>273</v>
      </c>
      <c r="E8" s="223" t="s">
        <v>274</v>
      </c>
      <c r="F8" s="230" t="s">
        <v>2</v>
      </c>
      <c r="G8" s="223" t="s">
        <v>275</v>
      </c>
      <c r="H8" s="230" t="s">
        <v>2</v>
      </c>
      <c r="I8" s="223" t="s">
        <v>276</v>
      </c>
      <c r="J8" s="230" t="s">
        <v>2</v>
      </c>
      <c r="K8" s="223" t="s">
        <v>322</v>
      </c>
      <c r="L8" s="525">
        <v>2012</v>
      </c>
      <c r="M8" s="223" t="s">
        <v>336</v>
      </c>
      <c r="N8" s="842" t="s">
        <v>277</v>
      </c>
      <c r="O8" s="224" t="s">
        <v>337</v>
      </c>
      <c r="P8" s="1070" t="s">
        <v>366</v>
      </c>
      <c r="Q8" s="525">
        <v>2013</v>
      </c>
      <c r="R8" s="525">
        <v>2014</v>
      </c>
    </row>
    <row r="9" spans="1:18" s="67" customFormat="1" ht="12.75">
      <c r="A9" s="134" t="s">
        <v>177</v>
      </c>
      <c r="B9" s="135"/>
      <c r="C9" s="136"/>
      <c r="D9" s="687">
        <f>0+SUM(D10,D11)</f>
        <v>648192</v>
      </c>
      <c r="E9" s="687">
        <f>0+SUM(E10,E11)</f>
        <v>173670</v>
      </c>
      <c r="F9" s="670">
        <v>34.14</v>
      </c>
      <c r="G9" s="687">
        <f>SUM(G10,G11)</f>
        <v>287031</v>
      </c>
      <c r="H9" s="670">
        <v>44.28</v>
      </c>
      <c r="I9" s="687">
        <f>I10+I11</f>
        <v>450357</v>
      </c>
      <c r="J9" s="670">
        <v>69.48</v>
      </c>
      <c r="K9" s="688">
        <f>SUM(K10,K11)</f>
        <v>672791</v>
      </c>
      <c r="L9" s="688">
        <f>SUM(L10,L11)</f>
        <v>663692</v>
      </c>
      <c r="M9" s="687">
        <f>M10+M11</f>
        <v>166530.69999999998</v>
      </c>
      <c r="N9" s="687"/>
      <c r="O9" s="687">
        <f>SUM(O10,O11)</f>
        <v>663692</v>
      </c>
      <c r="P9" s="670">
        <f>P10+P11</f>
        <v>301367.26</v>
      </c>
      <c r="Q9" s="688">
        <f>SUM(Q10,Q11)</f>
        <v>666192</v>
      </c>
      <c r="R9" s="688">
        <f>SUM(R10,R11)</f>
        <v>662192</v>
      </c>
    </row>
    <row r="10" spans="1:18" s="7" customFormat="1" ht="12.75">
      <c r="A10" s="20">
        <v>111</v>
      </c>
      <c r="B10" s="21" t="s">
        <v>32</v>
      </c>
      <c r="C10" s="22" t="s">
        <v>178</v>
      </c>
      <c r="D10" s="194">
        <v>485000</v>
      </c>
      <c r="E10" s="194">
        <v>154385</v>
      </c>
      <c r="F10" s="61"/>
      <c r="G10" s="194">
        <v>244787</v>
      </c>
      <c r="H10" s="12"/>
      <c r="I10" s="12">
        <v>383055</v>
      </c>
      <c r="J10" s="12"/>
      <c r="K10" s="519">
        <v>522837</v>
      </c>
      <c r="L10" s="519">
        <v>497500</v>
      </c>
      <c r="M10" s="12">
        <v>154042.65</v>
      </c>
      <c r="N10" s="12"/>
      <c r="O10" s="943">
        <v>497500</v>
      </c>
      <c r="P10" s="1072">
        <v>259708.65</v>
      </c>
      <c r="Q10" s="527">
        <v>500000</v>
      </c>
      <c r="R10" s="527">
        <v>500000</v>
      </c>
    </row>
    <row r="11" spans="1:18" s="7" customFormat="1" ht="12.75">
      <c r="A11" s="20">
        <v>121</v>
      </c>
      <c r="B11" s="21"/>
      <c r="C11" s="22" t="s">
        <v>179</v>
      </c>
      <c r="D11" s="194">
        <f>D12+D14+D16</f>
        <v>163192</v>
      </c>
      <c r="E11" s="194">
        <f>0+SUM(E12,E13,E14,E15,E16)</f>
        <v>19285</v>
      </c>
      <c r="F11" s="61"/>
      <c r="G11" s="194">
        <f>SUM(G12,G13,G14,G15,G16)</f>
        <v>42244</v>
      </c>
      <c r="H11" s="12"/>
      <c r="I11" s="12">
        <f>I12+I13+I14+I15+I16</f>
        <v>67302</v>
      </c>
      <c r="J11" s="12"/>
      <c r="K11" s="519">
        <f>SUM(K12,K14,K16)</f>
        <v>149954</v>
      </c>
      <c r="L11" s="519">
        <f>SUM(L12,L14,L16)</f>
        <v>166192</v>
      </c>
      <c r="M11" s="12">
        <f>M12+M14+M16</f>
        <v>12488.050000000001</v>
      </c>
      <c r="N11" s="12"/>
      <c r="O11" s="943">
        <f>SUM(O12,O14,O16)</f>
        <v>166192</v>
      </c>
      <c r="P11" s="1072">
        <f>P12+P14+P16</f>
        <v>41658.61</v>
      </c>
      <c r="Q11" s="519">
        <f>SUM(Q12,Q14,Q16)</f>
        <v>166192</v>
      </c>
      <c r="R11" s="519">
        <f>SUM(R12,R14,R16)</f>
        <v>162192</v>
      </c>
    </row>
    <row r="12" spans="1:18" s="7" customFormat="1" ht="12.75">
      <c r="A12" s="29">
        <v>121</v>
      </c>
      <c r="B12" s="34" t="s">
        <v>11</v>
      </c>
      <c r="C12" s="31" t="s">
        <v>180</v>
      </c>
      <c r="D12" s="137">
        <v>139422</v>
      </c>
      <c r="E12" s="137">
        <v>10884</v>
      </c>
      <c r="F12" s="137"/>
      <c r="G12" s="137">
        <v>24256</v>
      </c>
      <c r="H12" s="79"/>
      <c r="I12" s="137">
        <v>45660</v>
      </c>
      <c r="J12" s="137"/>
      <c r="K12" s="468">
        <v>125963</v>
      </c>
      <c r="L12" s="468">
        <v>139422</v>
      </c>
      <c r="M12" s="137">
        <v>7002.46</v>
      </c>
      <c r="N12" s="145"/>
      <c r="O12" s="536">
        <v>139422</v>
      </c>
      <c r="P12" s="1073">
        <v>26090.37</v>
      </c>
      <c r="Q12" s="526">
        <v>139422</v>
      </c>
      <c r="R12" s="526">
        <v>135422</v>
      </c>
    </row>
    <row r="13" spans="1:18" ht="12.75">
      <c r="A13" s="29">
        <v>121</v>
      </c>
      <c r="B13" s="34" t="s">
        <v>11</v>
      </c>
      <c r="C13" s="31" t="s">
        <v>302</v>
      </c>
      <c r="D13" s="137"/>
      <c r="E13" s="137">
        <v>1752</v>
      </c>
      <c r="F13" s="137"/>
      <c r="G13" s="137">
        <v>3635</v>
      </c>
      <c r="H13" s="79"/>
      <c r="I13" s="137">
        <v>3880</v>
      </c>
      <c r="J13" s="137"/>
      <c r="K13" s="693">
        <v>4786</v>
      </c>
      <c r="L13" s="469">
        <v>17000</v>
      </c>
      <c r="M13" s="689">
        <v>1653.25</v>
      </c>
      <c r="N13" s="137"/>
      <c r="O13" s="978">
        <v>1653</v>
      </c>
      <c r="P13" s="1074">
        <v>1855.61</v>
      </c>
      <c r="Q13" s="526">
        <v>17000</v>
      </c>
      <c r="R13" s="526">
        <v>13000</v>
      </c>
    </row>
    <row r="14" spans="1:18" ht="12.75">
      <c r="A14" s="29">
        <v>121</v>
      </c>
      <c r="B14" s="34" t="s">
        <v>13</v>
      </c>
      <c r="C14" s="31" t="s">
        <v>181</v>
      </c>
      <c r="D14" s="45">
        <v>23511</v>
      </c>
      <c r="E14" s="45">
        <v>5172</v>
      </c>
      <c r="F14" s="32"/>
      <c r="G14" s="45">
        <v>12033</v>
      </c>
      <c r="H14" s="50"/>
      <c r="I14" s="32">
        <v>15270</v>
      </c>
      <c r="J14" s="32"/>
      <c r="K14" s="470">
        <v>23691</v>
      </c>
      <c r="L14" s="470">
        <v>26511</v>
      </c>
      <c r="M14" s="32">
        <v>5337.72</v>
      </c>
      <c r="N14" s="32"/>
      <c r="O14" s="531">
        <v>26511</v>
      </c>
      <c r="P14" s="386">
        <v>15313.37</v>
      </c>
      <c r="Q14" s="526">
        <v>26511</v>
      </c>
      <c r="R14" s="526">
        <v>26511</v>
      </c>
    </row>
    <row r="15" spans="1:18" ht="12.75">
      <c r="A15" s="29">
        <v>121</v>
      </c>
      <c r="B15" s="34" t="s">
        <v>13</v>
      </c>
      <c r="C15" s="31" t="s">
        <v>303</v>
      </c>
      <c r="D15" s="45"/>
      <c r="E15" s="45">
        <v>1350</v>
      </c>
      <c r="F15" s="32"/>
      <c r="G15" s="45">
        <v>2054</v>
      </c>
      <c r="H15" s="50"/>
      <c r="I15" s="32">
        <v>2209</v>
      </c>
      <c r="J15" s="32"/>
      <c r="K15" s="694">
        <v>2944</v>
      </c>
      <c r="L15" s="470">
        <v>3000</v>
      </c>
      <c r="M15" s="690">
        <v>585.82</v>
      </c>
      <c r="N15" s="32"/>
      <c r="O15" s="979">
        <v>3000</v>
      </c>
      <c r="P15" s="1075">
        <v>968.62</v>
      </c>
      <c r="Q15" s="526">
        <v>3000</v>
      </c>
      <c r="R15" s="526">
        <v>3000</v>
      </c>
    </row>
    <row r="16" spans="1:18" ht="12.75">
      <c r="A16" s="29">
        <v>121</v>
      </c>
      <c r="B16" s="34" t="s">
        <v>32</v>
      </c>
      <c r="C16" s="31" t="s">
        <v>182</v>
      </c>
      <c r="D16" s="45">
        <v>259</v>
      </c>
      <c r="E16" s="45">
        <v>127</v>
      </c>
      <c r="F16" s="32"/>
      <c r="G16" s="45">
        <v>266</v>
      </c>
      <c r="H16" s="50"/>
      <c r="I16" s="32">
        <v>283</v>
      </c>
      <c r="J16" s="32"/>
      <c r="K16" s="470">
        <v>300</v>
      </c>
      <c r="L16" s="470">
        <v>259</v>
      </c>
      <c r="M16" s="32">
        <v>147.87</v>
      </c>
      <c r="N16" s="32"/>
      <c r="O16" s="531">
        <v>259</v>
      </c>
      <c r="P16" s="386">
        <v>254.87</v>
      </c>
      <c r="Q16" s="526">
        <v>259</v>
      </c>
      <c r="R16" s="526">
        <v>259</v>
      </c>
    </row>
    <row r="17" spans="1:17" ht="12.75">
      <c r="A17" s="42"/>
      <c r="B17" s="42"/>
      <c r="C17" s="42"/>
      <c r="D17" s="82"/>
      <c r="E17" s="82"/>
      <c r="F17" s="138"/>
      <c r="G17" s="82"/>
      <c r="H17" s="54"/>
      <c r="I17" s="138"/>
      <c r="J17" s="138"/>
      <c r="K17" s="139"/>
      <c r="L17" s="139"/>
      <c r="M17" s="138"/>
      <c r="N17" s="99"/>
      <c r="O17" s="139"/>
      <c r="P17" s="84"/>
      <c r="Q17" s="139"/>
    </row>
    <row r="18" spans="1:18" s="46" customFormat="1" ht="12.75">
      <c r="A18" s="8" t="s">
        <v>183</v>
      </c>
      <c r="B18" s="48"/>
      <c r="C18" s="49"/>
      <c r="D18" s="681">
        <f>SUM(D19,D20,D21,D22,D23,D24,D25)</f>
        <v>76401</v>
      </c>
      <c r="E18" s="681">
        <f>SUM(E19,E20,E21,E22,E23,E24,E25)</f>
        <v>25163</v>
      </c>
      <c r="F18" s="388">
        <v>32.94</v>
      </c>
      <c r="G18" s="681">
        <f>SUM(G19,G20,G21,G22,G23,G24,G25)</f>
        <v>35381</v>
      </c>
      <c r="H18" s="388">
        <v>46.31</v>
      </c>
      <c r="I18" s="681">
        <f>I19+I20+I21+I22+I23+I24+I25</f>
        <v>43774</v>
      </c>
      <c r="J18" s="388">
        <v>57.3</v>
      </c>
      <c r="K18" s="686">
        <f>SUM(K19,K21,K22,K23,K25)</f>
        <v>56821</v>
      </c>
      <c r="L18" s="686">
        <f>SUM(L19,L21,L22,L23,L25)</f>
        <v>87937</v>
      </c>
      <c r="M18" s="681">
        <f>M19+M21+M22+M23+M25</f>
        <v>37331.380000000005</v>
      </c>
      <c r="N18" s="946">
        <v>11785</v>
      </c>
      <c r="O18" s="682">
        <f>SUM(O19,O21,O22,O23,O25)</f>
        <v>99722</v>
      </c>
      <c r="P18" s="823">
        <f>P19+P21+P22+P23+P25</f>
        <v>59077.479999999996</v>
      </c>
      <c r="Q18" s="686">
        <f>SUM(Q19,Q21,Q22,Q23,Q25)</f>
        <v>70937</v>
      </c>
      <c r="R18" s="686">
        <f>SUM(R19,R21,R22,R23,R25)</f>
        <v>70937</v>
      </c>
    </row>
    <row r="19" spans="1:18" ht="12.75">
      <c r="A19" s="20">
        <v>133</v>
      </c>
      <c r="B19" s="21" t="s">
        <v>11</v>
      </c>
      <c r="C19" s="22" t="s">
        <v>184</v>
      </c>
      <c r="D19" s="32">
        <v>2214</v>
      </c>
      <c r="E19" s="32">
        <v>1669</v>
      </c>
      <c r="F19" s="32"/>
      <c r="G19" s="32">
        <v>2089</v>
      </c>
      <c r="H19" s="16"/>
      <c r="I19" s="32">
        <v>2201</v>
      </c>
      <c r="J19" s="32"/>
      <c r="K19" s="528">
        <v>2748</v>
      </c>
      <c r="L19" s="528">
        <v>2450</v>
      </c>
      <c r="M19" s="32">
        <v>1719.17</v>
      </c>
      <c r="N19" s="32"/>
      <c r="O19" s="529">
        <v>2450</v>
      </c>
      <c r="P19" s="386">
        <v>2223.6</v>
      </c>
      <c r="Q19" s="528">
        <v>2450</v>
      </c>
      <c r="R19" s="528">
        <v>2450</v>
      </c>
    </row>
    <row r="20" spans="1:18" ht="12.75">
      <c r="A20" s="20">
        <v>133</v>
      </c>
      <c r="B20" s="21" t="s">
        <v>11</v>
      </c>
      <c r="C20" s="22" t="s">
        <v>311</v>
      </c>
      <c r="D20" s="32"/>
      <c r="E20" s="32">
        <v>75</v>
      </c>
      <c r="F20" s="32"/>
      <c r="G20" s="32">
        <v>140</v>
      </c>
      <c r="H20" s="16"/>
      <c r="I20" s="32">
        <v>199</v>
      </c>
      <c r="J20" s="32"/>
      <c r="K20" s="695">
        <v>321</v>
      </c>
      <c r="L20" s="528">
        <v>250</v>
      </c>
      <c r="M20" s="690">
        <v>44.75</v>
      </c>
      <c r="N20" s="32"/>
      <c r="O20" s="976">
        <v>250</v>
      </c>
      <c r="P20" s="1075">
        <v>104.39</v>
      </c>
      <c r="Q20" s="528">
        <v>250</v>
      </c>
      <c r="R20" s="528">
        <v>250</v>
      </c>
    </row>
    <row r="21" spans="1:18" ht="12.75">
      <c r="A21" s="29">
        <v>133</v>
      </c>
      <c r="B21" s="21" t="s">
        <v>32</v>
      </c>
      <c r="C21" s="22" t="s">
        <v>185</v>
      </c>
      <c r="D21" s="32">
        <v>450</v>
      </c>
      <c r="E21" s="32">
        <v>0</v>
      </c>
      <c r="F21" s="32"/>
      <c r="G21" s="32">
        <v>0</v>
      </c>
      <c r="H21" s="16"/>
      <c r="I21" s="32">
        <v>0</v>
      </c>
      <c r="J21" s="32"/>
      <c r="K21" s="528">
        <v>0</v>
      </c>
      <c r="L21" s="528">
        <v>0</v>
      </c>
      <c r="M21" s="32">
        <v>0</v>
      </c>
      <c r="N21" s="32"/>
      <c r="O21" s="529">
        <v>0</v>
      </c>
      <c r="P21" s="386"/>
      <c r="Q21" s="528">
        <v>0</v>
      </c>
      <c r="R21" s="528">
        <v>0</v>
      </c>
    </row>
    <row r="22" spans="1:18" ht="12.75">
      <c r="A22" s="29">
        <v>133</v>
      </c>
      <c r="B22" s="21" t="s">
        <v>51</v>
      </c>
      <c r="C22" s="22" t="s">
        <v>186</v>
      </c>
      <c r="D22" s="32">
        <v>1200</v>
      </c>
      <c r="E22" s="32">
        <v>229</v>
      </c>
      <c r="F22" s="32"/>
      <c r="G22" s="32">
        <v>595</v>
      </c>
      <c r="H22" s="16"/>
      <c r="I22" s="32">
        <v>1200</v>
      </c>
      <c r="J22" s="32"/>
      <c r="K22" s="528">
        <v>1428</v>
      </c>
      <c r="L22" s="528">
        <v>1450</v>
      </c>
      <c r="M22" s="32">
        <v>201.7</v>
      </c>
      <c r="N22" s="32"/>
      <c r="O22" s="529">
        <v>1450</v>
      </c>
      <c r="P22" s="386">
        <v>620.67</v>
      </c>
      <c r="Q22" s="528">
        <v>1450</v>
      </c>
      <c r="R22" s="528">
        <v>1450</v>
      </c>
    </row>
    <row r="23" spans="1:18" ht="12.75">
      <c r="A23" s="29">
        <v>133</v>
      </c>
      <c r="B23" s="21" t="s">
        <v>25</v>
      </c>
      <c r="C23" s="22" t="s">
        <v>255</v>
      </c>
      <c r="D23" s="32">
        <v>58037</v>
      </c>
      <c r="E23" s="32">
        <v>7089</v>
      </c>
      <c r="F23" s="32"/>
      <c r="G23" s="32">
        <v>14673</v>
      </c>
      <c r="H23" s="16"/>
      <c r="I23" s="32">
        <v>21895</v>
      </c>
      <c r="J23" s="32"/>
      <c r="K23" s="528">
        <v>38068</v>
      </c>
      <c r="L23" s="528">
        <v>58037</v>
      </c>
      <c r="M23" s="32">
        <v>9049.18</v>
      </c>
      <c r="N23" s="32"/>
      <c r="O23" s="529">
        <v>58037</v>
      </c>
      <c r="P23" s="386">
        <v>18087.29</v>
      </c>
      <c r="Q23" s="528">
        <v>41037</v>
      </c>
      <c r="R23" s="528">
        <v>41037</v>
      </c>
    </row>
    <row r="24" spans="1:18" ht="12.75">
      <c r="A24" s="29">
        <v>133</v>
      </c>
      <c r="B24" s="21" t="s">
        <v>25</v>
      </c>
      <c r="C24" s="22" t="s">
        <v>304</v>
      </c>
      <c r="D24" s="32"/>
      <c r="E24" s="32">
        <v>1524</v>
      </c>
      <c r="F24" s="32"/>
      <c r="G24" s="32">
        <v>3307</v>
      </c>
      <c r="H24" s="16"/>
      <c r="I24" s="32">
        <v>3702</v>
      </c>
      <c r="J24" s="32"/>
      <c r="K24" s="695">
        <v>5884</v>
      </c>
      <c r="L24" s="528">
        <v>17000</v>
      </c>
      <c r="M24" s="690">
        <v>1507.32</v>
      </c>
      <c r="N24" s="32"/>
      <c r="O24" s="976">
        <v>17000</v>
      </c>
      <c r="P24" s="1075">
        <v>2590.28</v>
      </c>
      <c r="Q24" s="528"/>
      <c r="R24" s="528"/>
    </row>
    <row r="25" spans="1:18" ht="12.75">
      <c r="A25" s="141">
        <v>133</v>
      </c>
      <c r="B25" s="151" t="s">
        <v>53</v>
      </c>
      <c r="C25" s="143" t="s">
        <v>187</v>
      </c>
      <c r="D25" s="137">
        <v>14500</v>
      </c>
      <c r="E25" s="137">
        <v>14577</v>
      </c>
      <c r="F25" s="137"/>
      <c r="G25" s="137">
        <v>14577</v>
      </c>
      <c r="H25" s="79"/>
      <c r="I25" s="137">
        <v>14577</v>
      </c>
      <c r="J25" s="137"/>
      <c r="K25" s="696">
        <v>14577</v>
      </c>
      <c r="L25" s="655">
        <v>26000</v>
      </c>
      <c r="M25" s="137">
        <v>26361.33</v>
      </c>
      <c r="N25" s="944">
        <v>11784.59</v>
      </c>
      <c r="O25" s="137">
        <v>37785</v>
      </c>
      <c r="P25" s="1076">
        <v>38145.92</v>
      </c>
      <c r="Q25" s="656">
        <v>26000</v>
      </c>
      <c r="R25" s="656">
        <v>26000</v>
      </c>
    </row>
    <row r="26" spans="1:18" ht="12.75">
      <c r="A26" s="1201" t="s">
        <v>280</v>
      </c>
      <c r="B26" s="1202"/>
      <c r="C26" s="1207"/>
      <c r="D26" s="679">
        <f>SUM(D9,D18)</f>
        <v>724593</v>
      </c>
      <c r="E26" s="679">
        <f>SUM(E9,E18)</f>
        <v>198833</v>
      </c>
      <c r="F26" s="671">
        <v>27.44</v>
      </c>
      <c r="G26" s="679">
        <f>SUM(G9,G18)</f>
        <v>322412</v>
      </c>
      <c r="H26" s="671">
        <v>44.5</v>
      </c>
      <c r="I26" s="679">
        <f>SUM(I9,I18)</f>
        <v>494131</v>
      </c>
      <c r="J26" s="671">
        <v>68.19</v>
      </c>
      <c r="K26" s="685">
        <f>SUM(K9,K18)</f>
        <v>729612</v>
      </c>
      <c r="L26" s="685">
        <f>SUM(L9,L18)</f>
        <v>751629</v>
      </c>
      <c r="M26" s="679">
        <f>M9+M18</f>
        <v>203862.08</v>
      </c>
      <c r="N26" s="965">
        <v>11784.59</v>
      </c>
      <c r="O26" s="977">
        <f>SUM(O9,O18)</f>
        <v>763414</v>
      </c>
      <c r="P26" s="1077">
        <f>P9+P18</f>
        <v>360444.74</v>
      </c>
      <c r="Q26" s="685">
        <f>SUM(Q9,Q18)</f>
        <v>737129</v>
      </c>
      <c r="R26" s="685">
        <f>SUM(R9,R18)</f>
        <v>733129</v>
      </c>
    </row>
    <row r="27" spans="1:17" ht="12.75">
      <c r="A27" s="42"/>
      <c r="B27" s="13"/>
      <c r="C27" s="13"/>
      <c r="D27" s="225"/>
      <c r="E27" s="225"/>
      <c r="F27" s="99"/>
      <c r="G27" s="225"/>
      <c r="H27" s="80"/>
      <c r="I27" s="99"/>
      <c r="J27" s="99"/>
      <c r="K27" s="139"/>
      <c r="L27" s="139"/>
      <c r="M27" s="139"/>
      <c r="N27" s="138"/>
      <c r="O27" s="139"/>
      <c r="P27" s="139"/>
      <c r="Q27" s="139"/>
    </row>
    <row r="28" spans="1:17" ht="12.75">
      <c r="A28" s="42"/>
      <c r="B28" s="13"/>
      <c r="C28" s="13"/>
      <c r="D28" s="225"/>
      <c r="E28" s="225"/>
      <c r="F28" s="99"/>
      <c r="G28" s="225"/>
      <c r="H28" s="80"/>
      <c r="I28" s="99"/>
      <c r="J28" s="99"/>
      <c r="K28" s="139"/>
      <c r="L28" s="139"/>
      <c r="M28" s="139"/>
      <c r="N28" s="138"/>
      <c r="O28" s="139"/>
      <c r="P28" s="139"/>
      <c r="Q28" s="139"/>
    </row>
    <row r="29" spans="1:17" ht="12.75">
      <c r="A29" s="42"/>
      <c r="B29" s="13"/>
      <c r="C29" s="13"/>
      <c r="D29" s="225"/>
      <c r="E29" s="225"/>
      <c r="F29" s="99"/>
      <c r="G29" s="225"/>
      <c r="H29" s="80"/>
      <c r="I29" s="99"/>
      <c r="J29" s="99"/>
      <c r="K29" s="139"/>
      <c r="L29" s="139"/>
      <c r="M29" s="139"/>
      <c r="N29" s="138"/>
      <c r="O29" s="139"/>
      <c r="P29" s="139"/>
      <c r="Q29" s="139"/>
    </row>
    <row r="30" spans="1:17" ht="12.75">
      <c r="A30" s="42"/>
      <c r="B30" s="13"/>
      <c r="C30" s="13"/>
      <c r="D30" s="225"/>
      <c r="E30" s="225"/>
      <c r="F30" s="99"/>
      <c r="G30" s="225"/>
      <c r="H30" s="80"/>
      <c r="I30" s="99"/>
      <c r="J30" s="99"/>
      <c r="K30" s="139"/>
      <c r="L30" s="139"/>
      <c r="M30" s="139"/>
      <c r="N30" s="138"/>
      <c r="O30" s="139"/>
      <c r="P30" s="139"/>
      <c r="Q30" s="139"/>
    </row>
    <row r="31" spans="1:17" ht="12.75">
      <c r="A31" s="42"/>
      <c r="B31" s="13"/>
      <c r="C31" s="13"/>
      <c r="D31" s="225"/>
      <c r="E31" s="225"/>
      <c r="F31" s="99"/>
      <c r="G31" s="225"/>
      <c r="H31" s="80"/>
      <c r="I31" s="99"/>
      <c r="J31" s="99"/>
      <c r="K31" s="139"/>
      <c r="L31" s="139"/>
      <c r="M31" s="139"/>
      <c r="N31" s="138"/>
      <c r="O31" s="139"/>
      <c r="P31" s="139"/>
      <c r="Q31" s="139"/>
    </row>
    <row r="32" spans="1:17" ht="12.75">
      <c r="A32" s="42"/>
      <c r="B32" s="13"/>
      <c r="C32" s="13"/>
      <c r="D32" s="225"/>
      <c r="E32" s="225"/>
      <c r="F32" s="99"/>
      <c r="G32" s="225"/>
      <c r="H32" s="80"/>
      <c r="I32" s="99"/>
      <c r="J32" s="99"/>
      <c r="K32" s="139"/>
      <c r="L32" s="139"/>
      <c r="M32" s="139"/>
      <c r="N32" s="138"/>
      <c r="O32" s="139"/>
      <c r="P32" s="139"/>
      <c r="Q32" s="139"/>
    </row>
    <row r="33" spans="1:17" ht="12.75">
      <c r="A33" s="42"/>
      <c r="B33" s="13"/>
      <c r="C33" s="13"/>
      <c r="D33" s="225"/>
      <c r="E33" s="225"/>
      <c r="F33" s="99"/>
      <c r="G33" s="225"/>
      <c r="H33" s="80"/>
      <c r="I33" s="99"/>
      <c r="J33" s="99"/>
      <c r="K33" s="139"/>
      <c r="L33" s="139"/>
      <c r="M33" s="139"/>
      <c r="N33" s="138"/>
      <c r="O33" s="139"/>
      <c r="P33" s="139"/>
      <c r="Q33" s="139"/>
    </row>
    <row r="34" spans="1:17" ht="12.75">
      <c r="A34" s="42"/>
      <c r="B34" s="13"/>
      <c r="C34" s="13"/>
      <c r="D34" s="225"/>
      <c r="E34" s="225"/>
      <c r="F34" s="99"/>
      <c r="G34" s="225"/>
      <c r="H34" s="80"/>
      <c r="I34" s="99"/>
      <c r="J34" s="99"/>
      <c r="K34" s="139"/>
      <c r="L34" s="139"/>
      <c r="M34" s="139"/>
      <c r="N34" s="138"/>
      <c r="O34" s="139"/>
      <c r="P34" s="139"/>
      <c r="Q34" s="139"/>
    </row>
    <row r="35" spans="1:17" ht="12.75">
      <c r="A35" s="42"/>
      <c r="B35" s="13"/>
      <c r="C35" s="13"/>
      <c r="D35" s="225"/>
      <c r="E35" s="225"/>
      <c r="F35" s="99"/>
      <c r="G35" s="225"/>
      <c r="H35" s="80"/>
      <c r="I35" s="99"/>
      <c r="J35" s="99"/>
      <c r="K35" s="139"/>
      <c r="L35" s="139"/>
      <c r="M35" s="139"/>
      <c r="N35" s="138"/>
      <c r="O35" s="139"/>
      <c r="P35" s="139"/>
      <c r="Q35" s="139"/>
    </row>
    <row r="36" spans="1:17" ht="12.75">
      <c r="A36" s="42"/>
      <c r="B36" s="13"/>
      <c r="C36" s="13"/>
      <c r="D36" s="225"/>
      <c r="E36" s="225"/>
      <c r="F36" s="99"/>
      <c r="G36" s="225"/>
      <c r="H36" s="80"/>
      <c r="I36" s="99"/>
      <c r="J36" s="99"/>
      <c r="K36" s="139"/>
      <c r="L36" s="139"/>
      <c r="M36" s="139"/>
      <c r="N36" s="138"/>
      <c r="O36" s="139"/>
      <c r="P36" s="139"/>
      <c r="Q36" s="139"/>
    </row>
    <row r="37" spans="1:17" ht="12.75">
      <c r="A37" s="42"/>
      <c r="B37" s="13"/>
      <c r="C37" s="13"/>
      <c r="D37" s="225"/>
      <c r="E37" s="225"/>
      <c r="F37" s="99"/>
      <c r="G37" s="225"/>
      <c r="H37" s="80"/>
      <c r="I37" s="99"/>
      <c r="J37" s="99"/>
      <c r="K37" s="139"/>
      <c r="L37" s="139"/>
      <c r="M37" s="139"/>
      <c r="N37" s="138"/>
      <c r="O37" s="139"/>
      <c r="P37" s="139"/>
      <c r="Q37" s="139"/>
    </row>
    <row r="38" spans="1:17" ht="12.75">
      <c r="A38" s="42"/>
      <c r="B38" s="13"/>
      <c r="C38" s="13"/>
      <c r="D38" s="225"/>
      <c r="E38" s="225"/>
      <c r="F38" s="99"/>
      <c r="G38" s="225"/>
      <c r="H38" s="80"/>
      <c r="I38" s="99"/>
      <c r="J38" s="99"/>
      <c r="K38" s="139"/>
      <c r="L38" s="139"/>
      <c r="M38" s="139"/>
      <c r="N38" s="138"/>
      <c r="O38" s="139"/>
      <c r="P38" s="139"/>
      <c r="Q38" s="139"/>
    </row>
    <row r="39" spans="1:17" ht="12.75">
      <c r="A39" s="42"/>
      <c r="B39" s="13"/>
      <c r="C39" s="13"/>
      <c r="D39" s="225"/>
      <c r="E39" s="225"/>
      <c r="F39" s="99"/>
      <c r="G39" s="225"/>
      <c r="H39" s="80"/>
      <c r="I39" s="99"/>
      <c r="J39" s="99"/>
      <c r="K39" s="139"/>
      <c r="L39" s="139"/>
      <c r="M39" s="139"/>
      <c r="N39" s="138"/>
      <c r="O39" s="139"/>
      <c r="P39" s="139"/>
      <c r="Q39" s="139"/>
    </row>
    <row r="40" spans="1:17" ht="12.75">
      <c r="A40" s="42"/>
      <c r="B40" s="13"/>
      <c r="C40" s="13"/>
      <c r="D40" s="225"/>
      <c r="E40" s="225"/>
      <c r="F40" s="99"/>
      <c r="G40" s="225"/>
      <c r="H40" s="80"/>
      <c r="I40" s="99"/>
      <c r="J40" s="99"/>
      <c r="K40" s="139"/>
      <c r="L40" s="139"/>
      <c r="M40" s="139"/>
      <c r="N40" s="138"/>
      <c r="O40" s="139"/>
      <c r="P40" s="139"/>
      <c r="Q40" s="139"/>
    </row>
    <row r="41" spans="1:18" ht="15.75">
      <c r="A41" s="42"/>
      <c r="B41" s="13"/>
      <c r="C41" s="13"/>
      <c r="D41" s="225"/>
      <c r="E41" s="225"/>
      <c r="F41" s="99"/>
      <c r="G41" s="225"/>
      <c r="H41" s="80"/>
      <c r="I41" s="99"/>
      <c r="J41" s="99"/>
      <c r="K41" s="1168" t="s">
        <v>281</v>
      </c>
      <c r="L41" s="1168"/>
      <c r="M41" s="1168"/>
      <c r="N41" s="1168"/>
      <c r="O41" s="1168"/>
      <c r="P41" s="1168"/>
      <c r="Q41" s="1168"/>
      <c r="R41" s="229"/>
    </row>
    <row r="42" spans="1:18" ht="15.75">
      <c r="A42" s="42"/>
      <c r="B42" s="13"/>
      <c r="C42" s="13"/>
      <c r="D42" s="225"/>
      <c r="E42" s="225"/>
      <c r="F42" s="99"/>
      <c r="G42" s="225"/>
      <c r="H42" s="80"/>
      <c r="I42" s="99"/>
      <c r="J42" s="99"/>
      <c r="K42" s="238"/>
      <c r="L42" s="238"/>
      <c r="M42" s="238"/>
      <c r="N42" s="947"/>
      <c r="O42" s="238"/>
      <c r="P42" s="238"/>
      <c r="Q42" s="238"/>
      <c r="R42" s="229"/>
    </row>
    <row r="43" spans="1:18" s="7" customFormat="1" ht="51">
      <c r="A43" s="4" t="s">
        <v>172</v>
      </c>
      <c r="B43" s="226"/>
      <c r="C43" s="227"/>
      <c r="D43" s="223" t="s">
        <v>273</v>
      </c>
      <c r="E43" s="223" t="s">
        <v>274</v>
      </c>
      <c r="F43" s="230" t="s">
        <v>2</v>
      </c>
      <c r="G43" s="223" t="s">
        <v>275</v>
      </c>
      <c r="H43" s="230" t="s">
        <v>2</v>
      </c>
      <c r="I43" s="223" t="s">
        <v>276</v>
      </c>
      <c r="J43" s="230" t="s">
        <v>2</v>
      </c>
      <c r="K43" s="223" t="s">
        <v>322</v>
      </c>
      <c r="L43" s="525">
        <v>2012</v>
      </c>
      <c r="M43" s="223" t="s">
        <v>336</v>
      </c>
      <c r="N43" s="842" t="s">
        <v>277</v>
      </c>
      <c r="O43" s="224" t="s">
        <v>337</v>
      </c>
      <c r="P43" s="1070" t="s">
        <v>366</v>
      </c>
      <c r="Q43" s="525">
        <v>2013</v>
      </c>
      <c r="R43" s="525">
        <v>2014</v>
      </c>
    </row>
    <row r="44" spans="1:18" s="67" customFormat="1" ht="12.75">
      <c r="A44" s="8" t="s">
        <v>188</v>
      </c>
      <c r="B44" s="48"/>
      <c r="C44" s="49"/>
      <c r="D44" s="681">
        <f>D45+D46+D47+D48+D49</f>
        <v>47000</v>
      </c>
      <c r="E44" s="681">
        <f>SUM(E45,E46,E47,E48,E49)</f>
        <v>5805</v>
      </c>
      <c r="F44" s="388">
        <v>12.35</v>
      </c>
      <c r="G44" s="681">
        <f>SUM(G45,G46,G47,G48,G49)</f>
        <v>19875</v>
      </c>
      <c r="H44" s="388">
        <v>42.29</v>
      </c>
      <c r="I44" s="681">
        <f>I45+I46+I47++I48+I49</f>
        <v>27228</v>
      </c>
      <c r="J44" s="388">
        <v>57.93</v>
      </c>
      <c r="K44" s="697">
        <f>SUM(K45,K46,K47,K48,K49)</f>
        <v>35166</v>
      </c>
      <c r="L44" s="697">
        <f>SUM(L45,L46,L47,L48,L49)</f>
        <v>42000</v>
      </c>
      <c r="M44" s="681">
        <f>M45+M46+M47+M48+M49</f>
        <v>7826.94</v>
      </c>
      <c r="N44" s="980">
        <v>3000</v>
      </c>
      <c r="O44" s="681">
        <f>SUM(O45,O46,O47,O48,O49)</f>
        <v>39000</v>
      </c>
      <c r="P44" s="388">
        <f>P45+P46+P47+P48+P49</f>
        <v>21860.54</v>
      </c>
      <c r="Q44" s="697">
        <f>SUM(Q45,Q46,Q47,Q48,Q49)</f>
        <v>43000</v>
      </c>
      <c r="R44" s="697">
        <f>SUM(R45,R46,R47,R48,R49)</f>
        <v>46000</v>
      </c>
    </row>
    <row r="45" spans="1:18" ht="12.75">
      <c r="A45" s="29">
        <v>211</v>
      </c>
      <c r="B45" s="21" t="s">
        <v>32</v>
      </c>
      <c r="C45" s="22" t="s">
        <v>189</v>
      </c>
      <c r="D45" s="61">
        <v>0</v>
      </c>
      <c r="E45" s="61">
        <v>0</v>
      </c>
      <c r="F45" s="32"/>
      <c r="G45" s="61">
        <v>0</v>
      </c>
      <c r="H45" s="12"/>
      <c r="I45" s="32"/>
      <c r="J45" s="32"/>
      <c r="K45" s="529">
        <v>0</v>
      </c>
      <c r="L45" s="529">
        <v>0</v>
      </c>
      <c r="M45" s="32">
        <v>0</v>
      </c>
      <c r="N45" s="32"/>
      <c r="O45" s="32">
        <v>0</v>
      </c>
      <c r="P45" s="386">
        <v>0</v>
      </c>
      <c r="Q45" s="529">
        <v>0</v>
      </c>
      <c r="R45" s="529">
        <v>0</v>
      </c>
    </row>
    <row r="46" spans="1:18" ht="12.75">
      <c r="A46" s="29">
        <v>212</v>
      </c>
      <c r="B46" s="21" t="s">
        <v>13</v>
      </c>
      <c r="C46" s="22" t="s">
        <v>190</v>
      </c>
      <c r="D46" s="61">
        <v>8000</v>
      </c>
      <c r="E46" s="61">
        <v>123</v>
      </c>
      <c r="F46" s="32"/>
      <c r="G46" s="61">
        <v>7545</v>
      </c>
      <c r="H46" s="12"/>
      <c r="I46" s="32">
        <v>7615</v>
      </c>
      <c r="J46" s="32"/>
      <c r="K46" s="529">
        <v>7704</v>
      </c>
      <c r="L46" s="529">
        <v>8000</v>
      </c>
      <c r="M46" s="32">
        <v>119.41</v>
      </c>
      <c r="N46" s="32"/>
      <c r="O46" s="32">
        <v>8000</v>
      </c>
      <c r="P46" s="386">
        <v>7384.72</v>
      </c>
      <c r="Q46" s="529">
        <v>8000</v>
      </c>
      <c r="R46" s="529">
        <v>8000</v>
      </c>
    </row>
    <row r="47" spans="1:18" ht="12.75">
      <c r="A47" s="29">
        <v>212</v>
      </c>
      <c r="B47" s="21" t="s">
        <v>32</v>
      </c>
      <c r="C47" s="22" t="s">
        <v>191</v>
      </c>
      <c r="D47" s="61">
        <v>23000</v>
      </c>
      <c r="E47" s="61">
        <v>3806</v>
      </c>
      <c r="F47" s="32"/>
      <c r="G47" s="61">
        <v>8033</v>
      </c>
      <c r="H47" s="12"/>
      <c r="I47" s="32">
        <v>12205</v>
      </c>
      <c r="J47" s="32"/>
      <c r="K47" s="529">
        <v>16729</v>
      </c>
      <c r="L47" s="529">
        <v>23000</v>
      </c>
      <c r="M47" s="32">
        <v>4568.53</v>
      </c>
      <c r="N47" s="948">
        <v>3000</v>
      </c>
      <c r="O47" s="32">
        <v>20000</v>
      </c>
      <c r="P47" s="386">
        <v>8345.22</v>
      </c>
      <c r="Q47" s="529">
        <v>23000</v>
      </c>
      <c r="R47" s="529">
        <v>25000</v>
      </c>
    </row>
    <row r="48" spans="1:18" ht="12.75">
      <c r="A48" s="29">
        <v>212</v>
      </c>
      <c r="B48" s="21" t="s">
        <v>15</v>
      </c>
      <c r="C48" s="22" t="s">
        <v>192</v>
      </c>
      <c r="D48" s="61">
        <v>16000</v>
      </c>
      <c r="E48" s="61">
        <v>1876</v>
      </c>
      <c r="F48" s="32"/>
      <c r="G48" s="61">
        <v>4297</v>
      </c>
      <c r="H48" s="12"/>
      <c r="I48" s="32">
        <v>7408</v>
      </c>
      <c r="J48" s="32"/>
      <c r="K48" s="529">
        <v>10733</v>
      </c>
      <c r="L48" s="529">
        <v>11000</v>
      </c>
      <c r="M48" s="32">
        <v>3139</v>
      </c>
      <c r="N48" s="32"/>
      <c r="O48" s="32">
        <v>11000</v>
      </c>
      <c r="P48" s="386">
        <v>6130.6</v>
      </c>
      <c r="Q48" s="529">
        <v>12000</v>
      </c>
      <c r="R48" s="529">
        <v>13000</v>
      </c>
    </row>
    <row r="49" spans="1:18" ht="12.75">
      <c r="A49" s="29">
        <v>212</v>
      </c>
      <c r="B49" s="21" t="s">
        <v>15</v>
      </c>
      <c r="C49" s="22" t="s">
        <v>193</v>
      </c>
      <c r="D49" s="61">
        <v>0</v>
      </c>
      <c r="E49" s="61">
        <v>0</v>
      </c>
      <c r="F49" s="32"/>
      <c r="G49" s="61">
        <v>0</v>
      </c>
      <c r="H49" s="12"/>
      <c r="I49" s="32">
        <v>0</v>
      </c>
      <c r="J49" s="32"/>
      <c r="K49" s="529">
        <v>0</v>
      </c>
      <c r="L49" s="529"/>
      <c r="M49" s="32"/>
      <c r="N49" s="32"/>
      <c r="O49" s="32"/>
      <c r="P49" s="386">
        <v>0</v>
      </c>
      <c r="Q49" s="529"/>
      <c r="R49" s="529"/>
    </row>
    <row r="50" spans="1:17" ht="12.75">
      <c r="A50" s="42"/>
      <c r="B50" s="13"/>
      <c r="C50" s="13"/>
      <c r="D50" s="91"/>
      <c r="E50" s="91"/>
      <c r="F50" s="138"/>
      <c r="G50" s="91"/>
      <c r="H50" s="83"/>
      <c r="I50" s="138"/>
      <c r="J50" s="138"/>
      <c r="K50" s="139"/>
      <c r="L50" s="139"/>
      <c r="M50" s="138"/>
      <c r="N50" s="138"/>
      <c r="O50" s="138"/>
      <c r="P50" s="84"/>
      <c r="Q50" s="139"/>
    </row>
    <row r="51" spans="1:18" s="46" customFormat="1" ht="12.75">
      <c r="A51" s="8" t="s">
        <v>194</v>
      </c>
      <c r="B51" s="48"/>
      <c r="C51" s="49"/>
      <c r="D51" s="681">
        <f>D52+D53+D54+D55+D56+D59+D60+D61</f>
        <v>51500</v>
      </c>
      <c r="E51" s="681">
        <f>SUM(E52,E53,E54,E55,E56,E57,E59,E60,E61)</f>
        <v>12160</v>
      </c>
      <c r="F51" s="388">
        <v>23.61</v>
      </c>
      <c r="G51" s="681">
        <f>SUM(G52,G53,G54,G55,G56,G57,G59,G60,G61)</f>
        <v>37920</v>
      </c>
      <c r="H51" s="388">
        <v>63.29</v>
      </c>
      <c r="I51" s="681">
        <f>I52+I53+I54+I55+I56+I59+I60+I61+I57</f>
        <v>35782</v>
      </c>
      <c r="J51" s="388">
        <v>69.48</v>
      </c>
      <c r="K51" s="683">
        <f>SUM(K52,K53,K54,K55,K56,K57,K59,K60,K61)</f>
        <v>68192</v>
      </c>
      <c r="L51" s="683">
        <f>SUM(L52,L53,L54,L55,L56,L57,L59,L60,L61)</f>
        <v>53179</v>
      </c>
      <c r="M51" s="681">
        <f>M52+M53+M54+M55+M56+M57+M59+M60+M61</f>
        <v>19824.6</v>
      </c>
      <c r="N51" s="946">
        <v>11000</v>
      </c>
      <c r="O51" s="681">
        <f>SUM(O52,O53,O54,O55,O56,O57,O59,O60,O61)</f>
        <v>64179</v>
      </c>
      <c r="P51" s="388">
        <f>P52+P53+P54+P55+P56+P57+P58+P59+P60+P61</f>
        <v>37026.649999999994</v>
      </c>
      <c r="Q51" s="683">
        <f>SUM(Q52,Q53,Q54,Q55,Q56,Q57,Q59,Q60,Q61)</f>
        <v>46500</v>
      </c>
      <c r="R51" s="683">
        <f>SUM(R52,R53,R54,R55,R56,R57,R59,R60,R61)</f>
        <v>48500</v>
      </c>
    </row>
    <row r="52" spans="1:18" ht="12.75">
      <c r="A52" s="29">
        <v>221</v>
      </c>
      <c r="B52" s="21" t="s">
        <v>15</v>
      </c>
      <c r="C52" s="22" t="s">
        <v>195</v>
      </c>
      <c r="D52" s="27">
        <v>10000</v>
      </c>
      <c r="E52" s="27">
        <v>1911</v>
      </c>
      <c r="F52" s="39"/>
      <c r="G52" s="27">
        <v>5396</v>
      </c>
      <c r="H52" s="105"/>
      <c r="I52" s="39">
        <v>8599</v>
      </c>
      <c r="J52" s="39"/>
      <c r="K52" s="530">
        <v>19349</v>
      </c>
      <c r="L52" s="530">
        <v>13179</v>
      </c>
      <c r="M52" s="39">
        <v>308.82</v>
      </c>
      <c r="N52" s="39"/>
      <c r="O52" s="530">
        <v>13179</v>
      </c>
      <c r="P52" s="390">
        <v>3345.92</v>
      </c>
      <c r="Q52" s="530">
        <v>10000</v>
      </c>
      <c r="R52" s="530">
        <v>12000</v>
      </c>
    </row>
    <row r="53" spans="1:18" ht="12.75">
      <c r="A53" s="29">
        <v>222</v>
      </c>
      <c r="B53" s="21" t="s">
        <v>32</v>
      </c>
      <c r="C53" s="22" t="s">
        <v>196</v>
      </c>
      <c r="D53" s="61">
        <v>2500</v>
      </c>
      <c r="E53" s="61">
        <v>205</v>
      </c>
      <c r="F53" s="32"/>
      <c r="G53" s="61">
        <v>1260</v>
      </c>
      <c r="H53" s="12"/>
      <c r="I53" s="32">
        <v>1956</v>
      </c>
      <c r="J53" s="32"/>
      <c r="K53" s="531">
        <v>2286</v>
      </c>
      <c r="L53" s="531">
        <v>2500</v>
      </c>
      <c r="M53" s="32">
        <v>260</v>
      </c>
      <c r="N53" s="39"/>
      <c r="O53" s="531">
        <v>2500</v>
      </c>
      <c r="P53" s="390">
        <v>826</v>
      </c>
      <c r="Q53" s="530">
        <v>2500</v>
      </c>
      <c r="R53" s="530">
        <v>2500</v>
      </c>
    </row>
    <row r="54" spans="1:18" ht="12.75">
      <c r="A54" s="29">
        <v>223</v>
      </c>
      <c r="B54" s="21" t="s">
        <v>11</v>
      </c>
      <c r="C54" s="22" t="s">
        <v>197</v>
      </c>
      <c r="D54" s="61">
        <v>1000</v>
      </c>
      <c r="E54" s="61">
        <v>27</v>
      </c>
      <c r="F54" s="32"/>
      <c r="G54" s="61">
        <v>203</v>
      </c>
      <c r="H54" s="12"/>
      <c r="I54" s="32">
        <v>610</v>
      </c>
      <c r="J54" s="32"/>
      <c r="K54" s="531">
        <v>680</v>
      </c>
      <c r="L54" s="531">
        <v>1000</v>
      </c>
      <c r="M54" s="32">
        <v>19</v>
      </c>
      <c r="N54" s="39"/>
      <c r="O54" s="531">
        <v>1000</v>
      </c>
      <c r="P54" s="390">
        <v>227</v>
      </c>
      <c r="Q54" s="530">
        <v>1000</v>
      </c>
      <c r="R54" s="530">
        <v>1000</v>
      </c>
    </row>
    <row r="55" spans="1:18" ht="12.75">
      <c r="A55" s="29">
        <v>223</v>
      </c>
      <c r="B55" s="34" t="s">
        <v>11</v>
      </c>
      <c r="C55" s="22" t="s">
        <v>198</v>
      </c>
      <c r="D55" s="61">
        <v>5000</v>
      </c>
      <c r="E55" s="61">
        <v>1260</v>
      </c>
      <c r="F55" s="32"/>
      <c r="G55" s="61">
        <v>1807</v>
      </c>
      <c r="H55" s="12"/>
      <c r="I55" s="32">
        <v>2705</v>
      </c>
      <c r="J55" s="32"/>
      <c r="K55" s="531">
        <v>4023</v>
      </c>
      <c r="L55" s="531">
        <v>4000</v>
      </c>
      <c r="M55" s="32">
        <v>4464.58</v>
      </c>
      <c r="N55" s="39"/>
      <c r="O55" s="531">
        <v>4000</v>
      </c>
      <c r="P55" s="390">
        <v>4742.4</v>
      </c>
      <c r="Q55" s="530">
        <v>4000</v>
      </c>
      <c r="R55" s="530">
        <v>4000</v>
      </c>
    </row>
    <row r="56" spans="1:18" ht="12.75">
      <c r="A56" s="29">
        <v>222</v>
      </c>
      <c r="B56" s="34" t="s">
        <v>32</v>
      </c>
      <c r="C56" s="22" t="s">
        <v>315</v>
      </c>
      <c r="D56" s="61">
        <v>0</v>
      </c>
      <c r="E56" s="61">
        <v>602</v>
      </c>
      <c r="F56" s="32"/>
      <c r="G56" s="61">
        <v>6202</v>
      </c>
      <c r="H56" s="12"/>
      <c r="I56" s="32">
        <v>0</v>
      </c>
      <c r="J56" s="32"/>
      <c r="K56" s="531">
        <v>0</v>
      </c>
      <c r="L56" s="531">
        <v>3500</v>
      </c>
      <c r="M56" s="32">
        <v>0</v>
      </c>
      <c r="N56" s="39"/>
      <c r="O56" s="531">
        <v>3500</v>
      </c>
      <c r="P56" s="390">
        <v>0</v>
      </c>
      <c r="Q56" s="530">
        <v>0</v>
      </c>
      <c r="R56" s="530">
        <v>0</v>
      </c>
    </row>
    <row r="57" spans="1:19" ht="12.75">
      <c r="A57" s="29">
        <v>223</v>
      </c>
      <c r="B57" s="34" t="s">
        <v>13</v>
      </c>
      <c r="C57" s="22" t="s">
        <v>367</v>
      </c>
      <c r="D57" s="61">
        <v>0</v>
      </c>
      <c r="E57" s="61"/>
      <c r="F57" s="32"/>
      <c r="G57" s="61">
        <v>5324</v>
      </c>
      <c r="H57" s="12"/>
      <c r="I57" s="32">
        <v>0</v>
      </c>
      <c r="J57" s="32"/>
      <c r="K57" s="531">
        <v>12319</v>
      </c>
      <c r="L57" s="531">
        <v>1000</v>
      </c>
      <c r="M57" s="32">
        <v>4666.08</v>
      </c>
      <c r="N57" s="945">
        <v>11000</v>
      </c>
      <c r="O57" s="531">
        <v>12000</v>
      </c>
      <c r="P57" s="390">
        <v>1403.4</v>
      </c>
      <c r="Q57" s="530">
        <v>1000</v>
      </c>
      <c r="R57" s="530">
        <v>1000</v>
      </c>
      <c r="S57" s="1092"/>
    </row>
    <row r="58" spans="1:19" ht="12.75">
      <c r="A58" s="29">
        <v>223</v>
      </c>
      <c r="B58" s="34" t="s">
        <v>32</v>
      </c>
      <c r="C58" s="22" t="s">
        <v>368</v>
      </c>
      <c r="D58" s="61"/>
      <c r="E58" s="61"/>
      <c r="F58" s="32"/>
      <c r="G58" s="61"/>
      <c r="H58" s="12"/>
      <c r="I58" s="32"/>
      <c r="J58" s="32"/>
      <c r="K58" s="531"/>
      <c r="L58" s="531"/>
      <c r="M58" s="32"/>
      <c r="N58" s="945"/>
      <c r="O58" s="531"/>
      <c r="P58" s="390">
        <v>7115.74</v>
      </c>
      <c r="Q58" s="530"/>
      <c r="R58" s="530"/>
      <c r="S58" s="669"/>
    </row>
    <row r="59" spans="1:18" ht="12.75">
      <c r="A59" s="29">
        <v>223</v>
      </c>
      <c r="B59" s="34" t="s">
        <v>32</v>
      </c>
      <c r="C59" s="22" t="s">
        <v>199</v>
      </c>
      <c r="D59" s="32">
        <v>6000</v>
      </c>
      <c r="E59" s="32">
        <v>1029</v>
      </c>
      <c r="F59" s="44"/>
      <c r="G59" s="32">
        <v>3270</v>
      </c>
      <c r="H59" s="16"/>
      <c r="I59" s="44">
        <v>3831</v>
      </c>
      <c r="J59" s="44"/>
      <c r="K59" s="531">
        <v>5535</v>
      </c>
      <c r="L59" s="531">
        <v>5000</v>
      </c>
      <c r="M59" s="44">
        <v>1445.6</v>
      </c>
      <c r="N59" s="39"/>
      <c r="O59" s="531">
        <v>5000</v>
      </c>
      <c r="P59" s="390">
        <v>3130.44</v>
      </c>
      <c r="Q59" s="530">
        <v>5000</v>
      </c>
      <c r="R59" s="530">
        <v>5000</v>
      </c>
    </row>
    <row r="60" spans="1:18" ht="12.75">
      <c r="A60" s="29">
        <v>223</v>
      </c>
      <c r="B60" s="34" t="s">
        <v>32</v>
      </c>
      <c r="C60" s="22" t="s">
        <v>200</v>
      </c>
      <c r="D60" s="32">
        <v>25000</v>
      </c>
      <c r="E60" s="32">
        <v>7126</v>
      </c>
      <c r="F60" s="32"/>
      <c r="G60" s="32">
        <v>14458</v>
      </c>
      <c r="H60" s="16"/>
      <c r="I60" s="32">
        <v>18081</v>
      </c>
      <c r="J60" s="32"/>
      <c r="K60" s="531">
        <v>24000</v>
      </c>
      <c r="L60" s="531">
        <v>23000</v>
      </c>
      <c r="M60" s="32">
        <v>8660.52</v>
      </c>
      <c r="N60" s="39"/>
      <c r="O60" s="531">
        <v>23000</v>
      </c>
      <c r="P60" s="390">
        <v>16235.75</v>
      </c>
      <c r="Q60" s="530">
        <v>23000</v>
      </c>
      <c r="R60" s="530">
        <v>23000</v>
      </c>
    </row>
    <row r="61" spans="1:18" ht="12.75">
      <c r="A61" s="29">
        <v>229</v>
      </c>
      <c r="B61" s="21" t="s">
        <v>35</v>
      </c>
      <c r="C61" s="22" t="s">
        <v>201</v>
      </c>
      <c r="D61" s="32">
        <v>2000</v>
      </c>
      <c r="E61" s="32">
        <v>0</v>
      </c>
      <c r="F61" s="32"/>
      <c r="G61" s="32">
        <v>0</v>
      </c>
      <c r="H61" s="16"/>
      <c r="I61" s="32">
        <v>0</v>
      </c>
      <c r="J61" s="32"/>
      <c r="K61" s="531">
        <v>0</v>
      </c>
      <c r="L61" s="531"/>
      <c r="M61" s="32">
        <v>0</v>
      </c>
      <c r="N61" s="39"/>
      <c r="O61" s="531"/>
      <c r="P61" s="390">
        <v>0</v>
      </c>
      <c r="Q61" s="530"/>
      <c r="R61" s="530"/>
    </row>
    <row r="62" spans="1:17" ht="12.75">
      <c r="A62" s="42"/>
      <c r="B62" s="13"/>
      <c r="C62" s="13"/>
      <c r="D62" s="82"/>
      <c r="E62" s="82"/>
      <c r="F62" s="138"/>
      <c r="G62" s="82"/>
      <c r="H62" s="54"/>
      <c r="I62" s="138"/>
      <c r="J62" s="138"/>
      <c r="K62" s="139"/>
      <c r="L62" s="139"/>
      <c r="M62" s="138"/>
      <c r="N62" s="138"/>
      <c r="O62" s="138"/>
      <c r="P62" s="84"/>
      <c r="Q62" s="139"/>
    </row>
    <row r="63" spans="1:18" s="46" customFormat="1" ht="12.75">
      <c r="A63" s="8" t="s">
        <v>202</v>
      </c>
      <c r="B63" s="48"/>
      <c r="C63" s="49"/>
      <c r="D63" s="681">
        <f>D64+D67+D68</f>
        <v>570</v>
      </c>
      <c r="E63" s="681">
        <f>SUM(E64,E67)</f>
        <v>131</v>
      </c>
      <c r="F63" s="388">
        <v>22.98</v>
      </c>
      <c r="G63" s="681">
        <f>SUM(G64,G65,G66,G67,G68)</f>
        <v>1060</v>
      </c>
      <c r="H63" s="388">
        <v>181.05</v>
      </c>
      <c r="I63" s="681">
        <f>SUM(I64,I65,I66,I67,I68)</f>
        <v>3837</v>
      </c>
      <c r="J63" s="388">
        <v>673.16</v>
      </c>
      <c r="K63" s="683">
        <f>SUM(K64,K65,K66,K67,K68)</f>
        <v>4262</v>
      </c>
      <c r="L63" s="683">
        <f>SUM(L64,L65,L66,L67,L68)</f>
        <v>1050</v>
      </c>
      <c r="M63" s="681">
        <f>M64+M65+M66+M67+M68</f>
        <v>131.32</v>
      </c>
      <c r="N63" s="949"/>
      <c r="O63" s="756">
        <f>SUM(O64,O65,O66,O67,O68)</f>
        <v>1050</v>
      </c>
      <c r="P63" s="1096">
        <f>P64+P65+P66+P67+P680</f>
        <v>250.58</v>
      </c>
      <c r="Q63" s="1093">
        <f>SUM(Q64,Q65,Q66,Q67,Q68)</f>
        <v>1050</v>
      </c>
      <c r="R63" s="683">
        <f>SUM(R64,R65,R66,R67,R68)</f>
        <v>1050</v>
      </c>
    </row>
    <row r="64" spans="1:18" s="7" customFormat="1" ht="12.75">
      <c r="A64" s="20">
        <v>242</v>
      </c>
      <c r="B64" s="21"/>
      <c r="C64" s="22" t="s">
        <v>203</v>
      </c>
      <c r="D64" s="140">
        <v>20</v>
      </c>
      <c r="E64" s="140">
        <v>3</v>
      </c>
      <c r="F64" s="140"/>
      <c r="G64" s="140">
        <v>6</v>
      </c>
      <c r="H64" s="163"/>
      <c r="I64" s="140">
        <v>23</v>
      </c>
      <c r="J64" s="140"/>
      <c r="K64" s="532">
        <v>49</v>
      </c>
      <c r="L64" s="532">
        <v>50</v>
      </c>
      <c r="M64" s="691">
        <v>16.09</v>
      </c>
      <c r="N64" s="486"/>
      <c r="O64" s="532">
        <v>50</v>
      </c>
      <c r="P64" s="1081">
        <v>40.63</v>
      </c>
      <c r="Q64" s="1094">
        <v>50</v>
      </c>
      <c r="R64" s="533">
        <v>50</v>
      </c>
    </row>
    <row r="65" spans="1:18" s="7" customFormat="1" ht="12.75">
      <c r="A65" s="207">
        <v>242</v>
      </c>
      <c r="B65" s="151"/>
      <c r="C65" s="151" t="s">
        <v>265</v>
      </c>
      <c r="D65" s="520"/>
      <c r="E65" s="268"/>
      <c r="F65" s="268"/>
      <c r="G65" s="268">
        <v>28</v>
      </c>
      <c r="H65" s="269"/>
      <c r="I65" s="268">
        <v>0</v>
      </c>
      <c r="J65" s="268"/>
      <c r="K65" s="534">
        <v>68</v>
      </c>
      <c r="L65" s="534"/>
      <c r="M65" s="692">
        <v>19.97</v>
      </c>
      <c r="N65" s="487"/>
      <c r="O65" s="534"/>
      <c r="P65" s="1081">
        <v>27.17</v>
      </c>
      <c r="Q65" s="1094"/>
      <c r="R65" s="533"/>
    </row>
    <row r="66" spans="1:18" s="7" customFormat="1" ht="12.75">
      <c r="A66" s="207">
        <v>292</v>
      </c>
      <c r="B66" s="151" t="s">
        <v>17</v>
      </c>
      <c r="C66" s="143" t="s">
        <v>266</v>
      </c>
      <c r="D66" s="140"/>
      <c r="E66" s="140"/>
      <c r="F66" s="140"/>
      <c r="G66" s="140">
        <v>0</v>
      </c>
      <c r="H66" s="163"/>
      <c r="I66" s="140">
        <v>328</v>
      </c>
      <c r="J66" s="140"/>
      <c r="K66" s="532">
        <v>328</v>
      </c>
      <c r="L66" s="532"/>
      <c r="M66" s="691">
        <v>0</v>
      </c>
      <c r="N66" s="485"/>
      <c r="O66" s="532"/>
      <c r="P66" s="1081">
        <v>0</v>
      </c>
      <c r="Q66" s="1094"/>
      <c r="R66" s="533"/>
    </row>
    <row r="67" spans="1:18" ht="12.75">
      <c r="A67" s="141">
        <v>292</v>
      </c>
      <c r="B67" s="142" t="s">
        <v>204</v>
      </c>
      <c r="C67" s="143" t="s">
        <v>205</v>
      </c>
      <c r="D67" s="145">
        <v>550</v>
      </c>
      <c r="E67" s="145">
        <v>128</v>
      </c>
      <c r="F67" s="137"/>
      <c r="G67" s="145">
        <v>1026</v>
      </c>
      <c r="H67" s="78"/>
      <c r="I67" s="137">
        <v>3486</v>
      </c>
      <c r="J67" s="137"/>
      <c r="K67" s="521">
        <v>3576</v>
      </c>
      <c r="L67" s="521">
        <v>1000</v>
      </c>
      <c r="M67" s="306">
        <v>95.26</v>
      </c>
      <c r="N67" s="172"/>
      <c r="O67" s="521">
        <v>1000</v>
      </c>
      <c r="P67" s="1097">
        <v>182.78</v>
      </c>
      <c r="Q67" s="1094">
        <v>1000</v>
      </c>
      <c r="R67" s="533">
        <v>1000</v>
      </c>
    </row>
    <row r="68" spans="1:18" ht="12.75">
      <c r="A68" s="240">
        <v>292</v>
      </c>
      <c r="B68" s="241" t="s">
        <v>369</v>
      </c>
      <c r="C68" s="143" t="s">
        <v>370</v>
      </c>
      <c r="D68" s="145"/>
      <c r="E68" s="145">
        <v>0</v>
      </c>
      <c r="F68" s="137"/>
      <c r="G68" s="145">
        <v>0</v>
      </c>
      <c r="H68" s="78"/>
      <c r="I68" s="137"/>
      <c r="J68" s="137"/>
      <c r="K68" s="521">
        <v>241</v>
      </c>
      <c r="L68" s="521"/>
      <c r="M68" s="306">
        <v>0</v>
      </c>
      <c r="N68" s="950"/>
      <c r="O68" s="521"/>
      <c r="P68" s="1097">
        <v>0</v>
      </c>
      <c r="Q68" s="1094"/>
      <c r="R68" s="533"/>
    </row>
    <row r="69" spans="1:18" ht="12.75">
      <c r="A69" s="1201" t="s">
        <v>284</v>
      </c>
      <c r="B69" s="1202"/>
      <c r="C69" s="1202"/>
      <c r="D69" s="679">
        <f>SUM(D44,D51,D63)</f>
        <v>99070</v>
      </c>
      <c r="E69" s="680">
        <f>SUM(E44,E51,E63)</f>
        <v>18096</v>
      </c>
      <c r="F69" s="671">
        <v>18.27</v>
      </c>
      <c r="G69" s="680">
        <f>SUM(G44,G51,G63)</f>
        <v>58855</v>
      </c>
      <c r="H69" s="671">
        <v>54.01</v>
      </c>
      <c r="I69" s="680">
        <f>SUM(I44,I51,I63)</f>
        <v>66847</v>
      </c>
      <c r="J69" s="671">
        <v>67.48</v>
      </c>
      <c r="K69" s="684">
        <f>SUM(K44,K51,K63)</f>
        <v>107620</v>
      </c>
      <c r="L69" s="684">
        <f>SUM(L44,L51,L63)</f>
        <v>96229</v>
      </c>
      <c r="M69" s="680">
        <f>M44+M51+M63</f>
        <v>27782.859999999997</v>
      </c>
      <c r="N69" s="964">
        <v>8000</v>
      </c>
      <c r="O69" s="680">
        <f>SUM(O44,O51,O63)</f>
        <v>104229</v>
      </c>
      <c r="P69" s="671">
        <f>P44+P51+P63</f>
        <v>59137.77</v>
      </c>
      <c r="Q69" s="1095">
        <f>SUM(Q44,Q51,Q63)</f>
        <v>90550</v>
      </c>
      <c r="R69" s="684">
        <f>SUM(R44,R51,R63)</f>
        <v>95550</v>
      </c>
    </row>
    <row r="70" spans="1:18" ht="12.75">
      <c r="A70" s="239"/>
      <c r="B70" s="239"/>
      <c r="C70" s="13"/>
      <c r="D70" s="95"/>
      <c r="E70" s="95"/>
      <c r="F70" s="99"/>
      <c r="G70" s="95"/>
      <c r="H70" s="55"/>
      <c r="I70" s="99"/>
      <c r="J70" s="99"/>
      <c r="K70" s="139"/>
      <c r="L70" s="139"/>
      <c r="M70" s="139"/>
      <c r="N70" s="138"/>
      <c r="O70" s="139"/>
      <c r="P70" s="139"/>
      <c r="Q70" s="139"/>
      <c r="R70" s="195"/>
    </row>
    <row r="71" spans="1:18" ht="12.75">
      <c r="A71" s="239"/>
      <c r="B71" s="239"/>
      <c r="C71" s="13"/>
      <c r="D71" s="95"/>
      <c r="E71" s="95"/>
      <c r="F71" s="99"/>
      <c r="G71" s="95"/>
      <c r="H71" s="55"/>
      <c r="I71" s="99"/>
      <c r="J71" s="99"/>
      <c r="K71" s="139"/>
      <c r="L71" s="139"/>
      <c r="M71" s="139"/>
      <c r="N71" s="138"/>
      <c r="O71" s="139"/>
      <c r="P71" s="139"/>
      <c r="Q71" s="139"/>
      <c r="R71" s="195"/>
    </row>
    <row r="72" spans="1:18" ht="12.75">
      <c r="A72" s="239"/>
      <c r="B72" s="239"/>
      <c r="C72" s="13"/>
      <c r="D72" s="95"/>
      <c r="E72" s="95"/>
      <c r="F72" s="99"/>
      <c r="G72" s="95"/>
      <c r="H72" s="55"/>
      <c r="I72" s="99"/>
      <c r="J72" s="99"/>
      <c r="K72" s="139"/>
      <c r="L72" s="139"/>
      <c r="M72" s="139"/>
      <c r="N72" s="138"/>
      <c r="O72" s="139"/>
      <c r="P72" s="139"/>
      <c r="Q72" s="139"/>
      <c r="R72" s="195"/>
    </row>
    <row r="73" spans="1:18" ht="12.75">
      <c r="A73" s="239"/>
      <c r="B73" s="239"/>
      <c r="C73" s="13"/>
      <c r="D73" s="95"/>
      <c r="E73" s="95"/>
      <c r="F73" s="99"/>
      <c r="G73" s="95"/>
      <c r="H73" s="55"/>
      <c r="I73" s="99"/>
      <c r="J73" s="99"/>
      <c r="K73" s="139"/>
      <c r="L73" s="139"/>
      <c r="M73" s="139"/>
      <c r="N73" s="138"/>
      <c r="O73" s="139"/>
      <c r="P73" s="139"/>
      <c r="Q73" s="139"/>
      <c r="R73" s="195"/>
    </row>
    <row r="74" spans="1:18" ht="12.75">
      <c r="A74" s="239"/>
      <c r="B74" s="239"/>
      <c r="C74" s="13"/>
      <c r="D74" s="95"/>
      <c r="E74" s="95"/>
      <c r="F74" s="99"/>
      <c r="G74" s="95"/>
      <c r="H74" s="55"/>
      <c r="I74" s="99"/>
      <c r="J74" s="99"/>
      <c r="K74" s="139"/>
      <c r="L74" s="139"/>
      <c r="M74" s="139"/>
      <c r="N74" s="138"/>
      <c r="O74" s="139"/>
      <c r="P74" s="139"/>
      <c r="Q74" s="139"/>
      <c r="R74" s="195"/>
    </row>
    <row r="75" spans="1:18" ht="12.75">
      <c r="A75" s="239"/>
      <c r="B75" s="239"/>
      <c r="C75" s="13"/>
      <c r="D75" s="95"/>
      <c r="E75" s="95"/>
      <c r="F75" s="99"/>
      <c r="G75" s="95"/>
      <c r="H75" s="55"/>
      <c r="I75" s="99"/>
      <c r="J75" s="99"/>
      <c r="K75" s="139"/>
      <c r="L75" s="139"/>
      <c r="M75" s="139"/>
      <c r="N75" s="138"/>
      <c r="O75" s="139"/>
      <c r="P75" s="139"/>
      <c r="Q75" s="139"/>
      <c r="R75" s="195"/>
    </row>
    <row r="76" spans="1:18" ht="12.75">
      <c r="A76" s="239"/>
      <c r="B76" s="239"/>
      <c r="C76" s="13"/>
      <c r="D76" s="95"/>
      <c r="E76" s="95"/>
      <c r="F76" s="99"/>
      <c r="G76" s="95"/>
      <c r="H76" s="55"/>
      <c r="I76" s="99"/>
      <c r="J76" s="99"/>
      <c r="K76" s="139"/>
      <c r="L76" s="139"/>
      <c r="M76" s="139"/>
      <c r="N76" s="138"/>
      <c r="O76" s="139"/>
      <c r="P76" s="139"/>
      <c r="Q76" s="139"/>
      <c r="R76" s="195"/>
    </row>
    <row r="77" spans="1:18" ht="12.75">
      <c r="A77" s="239"/>
      <c r="B77" s="239"/>
      <c r="C77" s="13"/>
      <c r="D77" s="95"/>
      <c r="E77" s="95"/>
      <c r="F77" s="99"/>
      <c r="G77" s="95"/>
      <c r="H77" s="55"/>
      <c r="I77" s="99"/>
      <c r="J77" s="99"/>
      <c r="K77" s="139"/>
      <c r="L77" s="139"/>
      <c r="M77" s="139"/>
      <c r="N77" s="138"/>
      <c r="O77" s="139"/>
      <c r="P77" s="139"/>
      <c r="Q77" s="139"/>
      <c r="R77" s="195"/>
    </row>
    <row r="78" spans="1:18" ht="15.75">
      <c r="A78" s="239"/>
      <c r="B78" s="239"/>
      <c r="C78" s="13"/>
      <c r="D78" s="95"/>
      <c r="E78" s="95"/>
      <c r="F78" s="99"/>
      <c r="G78" s="95"/>
      <c r="H78" s="55"/>
      <c r="I78" s="99"/>
      <c r="J78" s="1206" t="s">
        <v>283</v>
      </c>
      <c r="K78" s="1206"/>
      <c r="L78" s="1206"/>
      <c r="M78" s="1206"/>
      <c r="N78" s="1206"/>
      <c r="O78" s="1206"/>
      <c r="P78" s="1206"/>
      <c r="Q78" s="1206"/>
      <c r="R78" s="195"/>
    </row>
    <row r="79" spans="1:18" ht="12.75">
      <c r="A79" s="239"/>
      <c r="B79" s="239"/>
      <c r="C79" s="13"/>
      <c r="D79" s="95"/>
      <c r="E79" s="95"/>
      <c r="F79" s="99"/>
      <c r="G79" s="95"/>
      <c r="H79" s="55"/>
      <c r="I79" s="99"/>
      <c r="J79" s="99"/>
      <c r="K79" s="139"/>
      <c r="L79" s="139"/>
      <c r="M79" s="139"/>
      <c r="N79" s="138"/>
      <c r="O79" s="139"/>
      <c r="P79" s="139"/>
      <c r="Q79" s="139"/>
      <c r="R79" s="195"/>
    </row>
    <row r="80" spans="1:18" ht="51">
      <c r="A80" s="4" t="s">
        <v>172</v>
      </c>
      <c r="B80" s="226"/>
      <c r="C80" s="227"/>
      <c r="D80" s="223" t="s">
        <v>273</v>
      </c>
      <c r="E80" s="223" t="s">
        <v>274</v>
      </c>
      <c r="F80" s="230" t="s">
        <v>2</v>
      </c>
      <c r="G80" s="223" t="s">
        <v>275</v>
      </c>
      <c r="H80" s="230" t="s">
        <v>2</v>
      </c>
      <c r="I80" s="223" t="s">
        <v>276</v>
      </c>
      <c r="J80" s="230" t="s">
        <v>2</v>
      </c>
      <c r="K80" s="223" t="s">
        <v>322</v>
      </c>
      <c r="L80" s="535">
        <v>2012</v>
      </c>
      <c r="M80" s="223" t="s">
        <v>336</v>
      </c>
      <c r="N80" s="842" t="s">
        <v>277</v>
      </c>
      <c r="O80" s="224" t="s">
        <v>337</v>
      </c>
      <c r="P80" s="1070" t="s">
        <v>366</v>
      </c>
      <c r="Q80" s="535">
        <v>2013</v>
      </c>
      <c r="R80" s="535">
        <v>2014</v>
      </c>
    </row>
    <row r="81" spans="1:18" s="67" customFormat="1" ht="12.75">
      <c r="A81" s="8" t="s">
        <v>206</v>
      </c>
      <c r="B81" s="48"/>
      <c r="C81" s="49"/>
      <c r="D81" s="681">
        <f>D82+D83+D84+D85+D86+D87+D88+D89+D90+D91+D92+D93+D94</f>
        <v>439035</v>
      </c>
      <c r="E81" s="681" t="e">
        <f>SUM(E82,E83,E84,E85,E86,E87,E88,#REF!,E89,E90,E91,E92,E93,E94)</f>
        <v>#REF!</v>
      </c>
      <c r="F81" s="388">
        <v>26.03</v>
      </c>
      <c r="G81" s="681" t="e">
        <f>SUM(G82,G83,G84,G85,G86,G87,G88,#REF!,G89,G90,G91,G92,G93,G94)</f>
        <v>#REF!</v>
      </c>
      <c r="H81" s="388">
        <v>52.36</v>
      </c>
      <c r="I81" s="681" t="e">
        <f>I82+I83+I84+I85+I86+I87+I88+#REF!+I89+I90+I91+I92+I93+I94+#REF!+#REF!</f>
        <v>#REF!</v>
      </c>
      <c r="J81" s="388">
        <v>77.29</v>
      </c>
      <c r="K81" s="683">
        <f>SUM(K82,K83,K84,K85,K86,K87,K88,K89,K90,K91,K92,K93,K94,)</f>
        <v>449675</v>
      </c>
      <c r="L81" s="683">
        <f>SUM(L82,L83,L84,L85,L86,L87,L88,L89,L90,L91,L92,L93,L94,)</f>
        <v>419450</v>
      </c>
      <c r="M81" s="683">
        <f>SUM(M82,M83,M84,M85,M86,M87,M88,M89,M90,M91,M92,M93,M94)</f>
        <v>121149.49999999999</v>
      </c>
      <c r="N81" s="946">
        <f>SUM(N82:N94)</f>
        <v>38050</v>
      </c>
      <c r="O81" s="681">
        <f>SUM(O82,O83,O84,O85,O86,O87,O88,O89,O90,O91,O92,O93,O94,)</f>
        <v>457500</v>
      </c>
      <c r="P81" s="388">
        <f>SUM(P82:P94)</f>
        <v>238533.63</v>
      </c>
      <c r="Q81" s="683">
        <f>SUM(Q82,Q83,Q84,Q85,Q86,Q87,Q88,Q89,Q90,Q91,Q92,Q93,Q94,)</f>
        <v>355650</v>
      </c>
      <c r="R81" s="683">
        <f>SUM(R82,R83,R84,R85,R86,R87,R88,R89,R90,R91,R92,R93,R94,T85)</f>
        <v>355650</v>
      </c>
    </row>
    <row r="82" spans="1:18" s="67" customFormat="1" ht="12.75">
      <c r="A82" s="20">
        <v>312</v>
      </c>
      <c r="B82" s="21" t="s">
        <v>11</v>
      </c>
      <c r="C82" s="22" t="s">
        <v>236</v>
      </c>
      <c r="D82" s="146"/>
      <c r="E82" s="146"/>
      <c r="F82" s="61"/>
      <c r="G82" s="61">
        <v>650</v>
      </c>
      <c r="H82" s="231"/>
      <c r="I82" s="61">
        <v>650</v>
      </c>
      <c r="J82" s="61"/>
      <c r="K82" s="456">
        <v>650</v>
      </c>
      <c r="L82" s="456">
        <v>650</v>
      </c>
      <c r="M82" s="456">
        <v>0</v>
      </c>
      <c r="N82" s="61"/>
      <c r="O82" s="61">
        <v>650</v>
      </c>
      <c r="P82" s="401">
        <v>400</v>
      </c>
      <c r="Q82" s="456">
        <v>650</v>
      </c>
      <c r="R82" s="456">
        <v>650</v>
      </c>
    </row>
    <row r="83" spans="1:18" s="67" customFormat="1" ht="12.75">
      <c r="A83" s="20">
        <v>312</v>
      </c>
      <c r="B83" s="21" t="s">
        <v>11</v>
      </c>
      <c r="C83" s="22" t="s">
        <v>207</v>
      </c>
      <c r="D83" s="61">
        <v>397854</v>
      </c>
      <c r="E83" s="61">
        <v>98214</v>
      </c>
      <c r="F83" s="61"/>
      <c r="G83" s="61">
        <v>196428</v>
      </c>
      <c r="H83" s="12"/>
      <c r="I83" s="61">
        <v>294642</v>
      </c>
      <c r="J83" s="61"/>
      <c r="K83" s="456">
        <v>390969</v>
      </c>
      <c r="L83" s="456">
        <v>364000</v>
      </c>
      <c r="M83" s="456">
        <v>100339</v>
      </c>
      <c r="N83" s="966">
        <v>37000</v>
      </c>
      <c r="O83" s="61">
        <v>401000</v>
      </c>
      <c r="P83" s="401">
        <v>200677</v>
      </c>
      <c r="Q83" s="456">
        <v>300000</v>
      </c>
      <c r="R83" s="456">
        <v>300000</v>
      </c>
    </row>
    <row r="84" spans="1:18" s="67" customFormat="1" ht="12.75">
      <c r="A84" s="20">
        <v>312</v>
      </c>
      <c r="B84" s="21" t="s">
        <v>11</v>
      </c>
      <c r="C84" s="22" t="s">
        <v>312</v>
      </c>
      <c r="D84" s="146"/>
      <c r="E84" s="146"/>
      <c r="F84" s="61"/>
      <c r="G84" s="146"/>
      <c r="H84" s="231"/>
      <c r="I84" s="61">
        <v>3000</v>
      </c>
      <c r="J84" s="61"/>
      <c r="K84" s="456">
        <v>3000</v>
      </c>
      <c r="L84" s="456">
        <v>2000</v>
      </c>
      <c r="M84" s="456">
        <v>2857.47</v>
      </c>
      <c r="N84" s="61"/>
      <c r="O84" s="61">
        <v>2000</v>
      </c>
      <c r="P84" s="401">
        <v>2857.47</v>
      </c>
      <c r="Q84" s="456">
        <v>0</v>
      </c>
      <c r="R84" s="456">
        <v>2000</v>
      </c>
    </row>
    <row r="85" spans="1:18" ht="12.75">
      <c r="A85" s="29">
        <v>312</v>
      </c>
      <c r="B85" s="34" t="s">
        <v>11</v>
      </c>
      <c r="C85" s="22" t="s">
        <v>234</v>
      </c>
      <c r="D85" s="32">
        <v>3500</v>
      </c>
      <c r="E85" s="32">
        <v>609</v>
      </c>
      <c r="F85" s="32"/>
      <c r="G85" s="32">
        <v>1218</v>
      </c>
      <c r="H85" s="16"/>
      <c r="I85" s="32">
        <v>1624</v>
      </c>
      <c r="J85" s="32"/>
      <c r="K85" s="531">
        <v>3080</v>
      </c>
      <c r="L85" s="531">
        <v>2500</v>
      </c>
      <c r="M85" s="531">
        <v>1092</v>
      </c>
      <c r="N85" s="32"/>
      <c r="O85" s="32">
        <v>2500</v>
      </c>
      <c r="P85" s="386">
        <v>2184</v>
      </c>
      <c r="Q85" s="456">
        <v>2500</v>
      </c>
      <c r="R85" s="456">
        <v>2500</v>
      </c>
    </row>
    <row r="86" spans="1:18" ht="12.75">
      <c r="A86" s="29">
        <v>312</v>
      </c>
      <c r="B86" s="34" t="s">
        <v>11</v>
      </c>
      <c r="C86" s="22" t="s">
        <v>259</v>
      </c>
      <c r="D86" s="32">
        <v>4731</v>
      </c>
      <c r="E86" s="32">
        <v>1194</v>
      </c>
      <c r="F86" s="32"/>
      <c r="G86" s="32">
        <v>2388</v>
      </c>
      <c r="H86" s="16"/>
      <c r="I86" s="32">
        <v>3582</v>
      </c>
      <c r="J86" s="32"/>
      <c r="K86" s="531">
        <v>4775</v>
      </c>
      <c r="L86" s="531">
        <v>4500</v>
      </c>
      <c r="M86" s="531">
        <v>1194</v>
      </c>
      <c r="N86" s="32"/>
      <c r="O86" s="32">
        <v>4500</v>
      </c>
      <c r="P86" s="386">
        <v>2388</v>
      </c>
      <c r="Q86" s="456">
        <v>4500</v>
      </c>
      <c r="R86" s="456">
        <v>4500</v>
      </c>
    </row>
    <row r="87" spans="1:21" ht="12.75">
      <c r="A87" s="29">
        <v>312</v>
      </c>
      <c r="B87" s="34" t="s">
        <v>11</v>
      </c>
      <c r="C87" s="22" t="s">
        <v>208</v>
      </c>
      <c r="D87" s="32">
        <v>6000</v>
      </c>
      <c r="E87" s="39">
        <v>4774</v>
      </c>
      <c r="F87" s="39"/>
      <c r="G87" s="32">
        <v>9641</v>
      </c>
      <c r="H87" s="232"/>
      <c r="I87" s="39">
        <v>11276</v>
      </c>
      <c r="J87" s="39"/>
      <c r="K87" s="530">
        <v>13159</v>
      </c>
      <c r="L87" s="530">
        <v>12000</v>
      </c>
      <c r="M87" s="530">
        <v>3619.7</v>
      </c>
      <c r="N87" s="39"/>
      <c r="O87" s="39">
        <v>12000</v>
      </c>
      <c r="P87" s="390">
        <v>6861.2</v>
      </c>
      <c r="Q87" s="456">
        <v>12000</v>
      </c>
      <c r="R87" s="456">
        <v>10000</v>
      </c>
      <c r="S87" s="148"/>
      <c r="T87" s="148"/>
      <c r="U87" s="148"/>
    </row>
    <row r="88" spans="1:21" s="7" customFormat="1" ht="12.75">
      <c r="A88" s="20">
        <v>312</v>
      </c>
      <c r="B88" s="21" t="s">
        <v>11</v>
      </c>
      <c r="C88" s="22" t="s">
        <v>260</v>
      </c>
      <c r="D88" s="58">
        <v>0</v>
      </c>
      <c r="E88" s="58"/>
      <c r="F88" s="61"/>
      <c r="G88" s="58">
        <v>3015</v>
      </c>
      <c r="H88" s="76"/>
      <c r="I88" s="61">
        <v>3015</v>
      </c>
      <c r="J88" s="61"/>
      <c r="K88" s="456">
        <v>6120</v>
      </c>
      <c r="L88" s="456">
        <v>6000</v>
      </c>
      <c r="M88" s="456">
        <v>0</v>
      </c>
      <c r="N88" s="61"/>
      <c r="O88" s="61">
        <v>6000</v>
      </c>
      <c r="P88" s="401">
        <v>3500</v>
      </c>
      <c r="Q88" s="456">
        <v>6000</v>
      </c>
      <c r="R88" s="456">
        <v>6000</v>
      </c>
      <c r="S88" s="147"/>
      <c r="T88" s="147"/>
      <c r="U88" s="147"/>
    </row>
    <row r="89" spans="1:21" s="7" customFormat="1" ht="12.75">
      <c r="A89" s="20">
        <v>312</v>
      </c>
      <c r="B89" s="21" t="s">
        <v>209</v>
      </c>
      <c r="C89" s="22"/>
      <c r="D89" s="144">
        <v>450</v>
      </c>
      <c r="E89" s="144">
        <v>48</v>
      </c>
      <c r="F89" s="145"/>
      <c r="G89" s="144">
        <v>48</v>
      </c>
      <c r="H89" s="233"/>
      <c r="I89" s="145">
        <v>48</v>
      </c>
      <c r="J89" s="145"/>
      <c r="K89" s="536">
        <v>48</v>
      </c>
      <c r="L89" s="536"/>
      <c r="M89" s="536">
        <v>0</v>
      </c>
      <c r="N89" s="145"/>
      <c r="O89" s="145"/>
      <c r="P89" s="1073"/>
      <c r="Q89" s="456"/>
      <c r="R89" s="456"/>
      <c r="S89" s="147"/>
      <c r="T89" s="147"/>
      <c r="U89" s="147"/>
    </row>
    <row r="90" spans="1:21" s="7" customFormat="1" ht="12.75">
      <c r="A90" s="20">
        <v>312</v>
      </c>
      <c r="B90" s="21" t="s">
        <v>11</v>
      </c>
      <c r="C90" s="22" t="s">
        <v>210</v>
      </c>
      <c r="D90" s="144">
        <v>5500</v>
      </c>
      <c r="E90" s="144">
        <v>1164</v>
      </c>
      <c r="F90" s="145"/>
      <c r="G90" s="144">
        <v>2328</v>
      </c>
      <c r="H90" s="233"/>
      <c r="I90" s="145">
        <v>2328</v>
      </c>
      <c r="J90" s="145"/>
      <c r="K90" s="536">
        <v>3740</v>
      </c>
      <c r="L90" s="536">
        <v>3500</v>
      </c>
      <c r="M90" s="536">
        <v>1059</v>
      </c>
      <c r="N90" s="145"/>
      <c r="O90" s="145">
        <v>3500</v>
      </c>
      <c r="P90" s="1073">
        <v>2118</v>
      </c>
      <c r="Q90" s="456">
        <v>3500</v>
      </c>
      <c r="R90" s="456">
        <v>3500</v>
      </c>
      <c r="S90" s="147"/>
      <c r="T90" s="147"/>
      <c r="U90" s="147"/>
    </row>
    <row r="91" spans="1:21" s="7" customFormat="1" ht="12.75" customHeight="1">
      <c r="A91" s="20">
        <v>312</v>
      </c>
      <c r="B91" s="21" t="s">
        <v>11</v>
      </c>
      <c r="C91" s="22" t="s">
        <v>211</v>
      </c>
      <c r="D91" s="144">
        <v>8000</v>
      </c>
      <c r="E91" s="144">
        <v>2360</v>
      </c>
      <c r="F91" s="145"/>
      <c r="G91" s="144">
        <v>4720</v>
      </c>
      <c r="H91" s="233"/>
      <c r="I91" s="145">
        <v>4720</v>
      </c>
      <c r="J91" s="145"/>
      <c r="K91" s="536">
        <v>7693</v>
      </c>
      <c r="L91" s="536">
        <v>8000</v>
      </c>
      <c r="M91" s="536">
        <v>2323</v>
      </c>
      <c r="N91" s="145"/>
      <c r="O91" s="145">
        <v>8000</v>
      </c>
      <c r="P91" s="1073">
        <v>4646</v>
      </c>
      <c r="Q91" s="456">
        <v>9000</v>
      </c>
      <c r="R91" s="456">
        <v>9000</v>
      </c>
      <c r="S91" s="149"/>
      <c r="T91" s="147"/>
      <c r="U91" s="150"/>
    </row>
    <row r="92" spans="1:21" s="7" customFormat="1" ht="12.75">
      <c r="A92" s="20">
        <v>312</v>
      </c>
      <c r="B92" s="21" t="s">
        <v>11</v>
      </c>
      <c r="C92" s="22" t="s">
        <v>227</v>
      </c>
      <c r="D92" s="58">
        <v>1000</v>
      </c>
      <c r="E92" s="58">
        <v>286</v>
      </c>
      <c r="F92" s="61"/>
      <c r="G92" s="58">
        <v>484</v>
      </c>
      <c r="H92" s="76"/>
      <c r="I92" s="61">
        <v>660</v>
      </c>
      <c r="J92" s="61"/>
      <c r="K92" s="456">
        <v>891</v>
      </c>
      <c r="L92" s="456">
        <v>300</v>
      </c>
      <c r="M92" s="456">
        <v>345.43</v>
      </c>
      <c r="N92" s="966">
        <v>1050</v>
      </c>
      <c r="O92" s="61">
        <v>1350</v>
      </c>
      <c r="P92" s="401">
        <v>839.91</v>
      </c>
      <c r="Q92" s="456">
        <v>500</v>
      </c>
      <c r="R92" s="456">
        <v>500</v>
      </c>
      <c r="S92" s="74"/>
      <c r="T92" s="74"/>
      <c r="U92" s="74"/>
    </row>
    <row r="93" spans="1:18" s="7" customFormat="1" ht="12.75">
      <c r="A93" s="20">
        <v>312</v>
      </c>
      <c r="B93" s="21" t="s">
        <v>11</v>
      </c>
      <c r="C93" s="22" t="s">
        <v>212</v>
      </c>
      <c r="D93" s="58">
        <v>9000</v>
      </c>
      <c r="E93" s="58">
        <v>4162</v>
      </c>
      <c r="F93" s="61"/>
      <c r="G93" s="58">
        <v>7470</v>
      </c>
      <c r="H93" s="76"/>
      <c r="I93" s="61">
        <v>10755</v>
      </c>
      <c r="J93" s="61"/>
      <c r="K93" s="456">
        <v>12562</v>
      </c>
      <c r="L93" s="456">
        <v>13000</v>
      </c>
      <c r="M93" s="456">
        <v>6659.9</v>
      </c>
      <c r="N93" s="61"/>
      <c r="O93" s="61">
        <v>13000</v>
      </c>
      <c r="P93" s="401">
        <v>10418.65</v>
      </c>
      <c r="Q93" s="456">
        <v>14000</v>
      </c>
      <c r="R93" s="456">
        <v>14000</v>
      </c>
    </row>
    <row r="94" spans="1:18" s="7" customFormat="1" ht="12.75">
      <c r="A94" s="20">
        <v>312</v>
      </c>
      <c r="B94" s="21" t="s">
        <v>11</v>
      </c>
      <c r="C94" s="22" t="s">
        <v>213</v>
      </c>
      <c r="D94" s="58">
        <v>3000</v>
      </c>
      <c r="E94" s="58">
        <v>1477</v>
      </c>
      <c r="F94" s="61"/>
      <c r="G94" s="58">
        <v>1477</v>
      </c>
      <c r="H94" s="76"/>
      <c r="I94" s="61">
        <v>3021.2</v>
      </c>
      <c r="J94" s="61"/>
      <c r="K94" s="456">
        <v>2988</v>
      </c>
      <c r="L94" s="456">
        <v>3000</v>
      </c>
      <c r="M94" s="456">
        <v>1660</v>
      </c>
      <c r="N94" s="61"/>
      <c r="O94" s="61">
        <v>3000</v>
      </c>
      <c r="P94" s="401">
        <v>1643.4</v>
      </c>
      <c r="Q94" s="456">
        <v>3000</v>
      </c>
      <c r="R94" s="456">
        <v>3000</v>
      </c>
    </row>
    <row r="95" spans="1:18" s="7" customFormat="1" ht="12.75">
      <c r="A95" s="13"/>
      <c r="B95" s="13"/>
      <c r="C95" s="13"/>
      <c r="D95" s="91"/>
      <c r="E95" s="91"/>
      <c r="F95" s="95"/>
      <c r="G95" s="91"/>
      <c r="H95" s="83"/>
      <c r="I95" s="95"/>
      <c r="J95" s="95"/>
      <c r="K95" s="669"/>
      <c r="L95" s="537"/>
      <c r="M95" s="672"/>
      <c r="N95" s="73"/>
      <c r="O95" s="537"/>
      <c r="P95" s="1078"/>
      <c r="Q95" s="537"/>
      <c r="R95" s="537"/>
    </row>
    <row r="96" spans="1:18" s="46" customFormat="1" ht="12.75">
      <c r="A96" s="8" t="s">
        <v>338</v>
      </c>
      <c r="B96" s="48"/>
      <c r="C96" s="49"/>
      <c r="D96" s="959">
        <v>0</v>
      </c>
      <c r="E96" s="960">
        <v>0</v>
      </c>
      <c r="F96" s="961"/>
      <c r="G96" s="960">
        <v>0</v>
      </c>
      <c r="H96" s="960"/>
      <c r="I96" s="961">
        <v>0</v>
      </c>
      <c r="J96" s="961"/>
      <c r="K96" s="962">
        <f>K98</f>
        <v>5000</v>
      </c>
      <c r="L96" s="962">
        <f>L98</f>
        <v>5000</v>
      </c>
      <c r="M96" s="963">
        <v>0</v>
      </c>
      <c r="N96" s="984">
        <v>5000</v>
      </c>
      <c r="O96" s="984">
        <f>SUM(O97:O99)</f>
        <v>23100</v>
      </c>
      <c r="P96" s="1079">
        <f>P97+P98</f>
        <v>23673.52</v>
      </c>
      <c r="Q96" s="962">
        <f>Q98</f>
        <v>0</v>
      </c>
      <c r="R96" s="962">
        <f>R98</f>
        <v>0</v>
      </c>
    </row>
    <row r="97" spans="1:18" s="46" customFormat="1" ht="12.75">
      <c r="A97" s="20">
        <v>311</v>
      </c>
      <c r="B97" s="21"/>
      <c r="C97" s="161" t="s">
        <v>353</v>
      </c>
      <c r="D97" s="307"/>
      <c r="E97" s="242"/>
      <c r="F97" s="242"/>
      <c r="G97" s="242"/>
      <c r="H97" s="937"/>
      <c r="I97" s="242"/>
      <c r="J97" s="938"/>
      <c r="K97" s="294"/>
      <c r="L97" s="294"/>
      <c r="M97" s="552"/>
      <c r="N97" s="969">
        <v>2100</v>
      </c>
      <c r="O97" s="174">
        <v>2100</v>
      </c>
      <c r="P97" s="1080">
        <v>2100</v>
      </c>
      <c r="Q97" s="402"/>
      <c r="R97" s="402"/>
    </row>
    <row r="98" spans="1:18" s="7" customFormat="1" ht="12.75">
      <c r="A98" s="20">
        <v>311</v>
      </c>
      <c r="B98" s="21"/>
      <c r="C98" s="22" t="s">
        <v>339</v>
      </c>
      <c r="D98" s="61">
        <v>0</v>
      </c>
      <c r="E98" s="61">
        <v>0</v>
      </c>
      <c r="F98" s="61"/>
      <c r="G98" s="61">
        <v>0</v>
      </c>
      <c r="H98" s="12"/>
      <c r="I98" s="61">
        <v>0</v>
      </c>
      <c r="J98" s="61"/>
      <c r="K98" s="533">
        <v>5000</v>
      </c>
      <c r="L98" s="533">
        <v>5000</v>
      </c>
      <c r="M98" s="533">
        <v>0</v>
      </c>
      <c r="N98" s="1099">
        <v>16000</v>
      </c>
      <c r="O98" s="1098">
        <v>21000</v>
      </c>
      <c r="P98" s="1081">
        <v>21573.52</v>
      </c>
      <c r="Q98" s="533"/>
      <c r="R98" s="533"/>
    </row>
    <row r="99" spans="1:18" s="7" customFormat="1" ht="12.75">
      <c r="A99" s="13"/>
      <c r="B99" s="13"/>
      <c r="C99" s="13"/>
      <c r="D99" s="95"/>
      <c r="E99" s="95"/>
      <c r="F99" s="95"/>
      <c r="G99" s="95"/>
      <c r="H99" s="55"/>
      <c r="I99" s="95"/>
      <c r="J99" s="95"/>
      <c r="K99" s="537"/>
      <c r="L99" s="538"/>
      <c r="M99" s="538"/>
      <c r="N99" s="951"/>
      <c r="O99" s="538"/>
      <c r="P99" s="1082"/>
      <c r="Q99" s="533"/>
      <c r="R99" s="533"/>
    </row>
    <row r="100" spans="1:18" s="7" customFormat="1" ht="13.5" thickBot="1">
      <c r="A100" s="1201" t="s">
        <v>285</v>
      </c>
      <c r="B100" s="1202"/>
      <c r="C100" s="1202"/>
      <c r="D100" s="679">
        <f>SUM(D81,D96)</f>
        <v>439035</v>
      </c>
      <c r="E100" s="680" t="e">
        <f>SUM(E81,E96)</f>
        <v>#REF!</v>
      </c>
      <c r="F100" s="679">
        <v>26.03</v>
      </c>
      <c r="G100" s="680" t="e">
        <f>SUM(G81,G96)</f>
        <v>#REF!</v>
      </c>
      <c r="H100" s="679">
        <v>52.36</v>
      </c>
      <c r="I100" s="680" t="e">
        <f>SUM(I81,I96)</f>
        <v>#REF!</v>
      </c>
      <c r="J100" s="679">
        <v>77.29</v>
      </c>
      <c r="K100" s="377">
        <f>SUM(K81,K96)</f>
        <v>454675</v>
      </c>
      <c r="L100" s="377">
        <f>SUM(L81,L96)</f>
        <v>424450</v>
      </c>
      <c r="M100" s="377">
        <f>SUM(M81,M96)</f>
        <v>121149.49999999999</v>
      </c>
      <c r="N100" s="967">
        <f>N81+N96</f>
        <v>43050</v>
      </c>
      <c r="O100" s="377">
        <f>SUM(O97:O99)</f>
        <v>23100</v>
      </c>
      <c r="P100" s="1083">
        <f>P81+P96</f>
        <v>262207.15</v>
      </c>
      <c r="Q100" s="377">
        <f>SUM(Q81,Q96)</f>
        <v>355650</v>
      </c>
      <c r="R100" s="377">
        <f>SUM(R81,R96)</f>
        <v>355650</v>
      </c>
    </row>
    <row r="101" spans="1:18" s="3" customFormat="1" ht="13.5" thickBot="1">
      <c r="A101" s="251" t="s">
        <v>214</v>
      </c>
      <c r="B101" s="252"/>
      <c r="C101" s="253"/>
      <c r="D101" s="254">
        <f>SUM(D26,D69,D100)</f>
        <v>1262698</v>
      </c>
      <c r="E101" s="254" t="e">
        <f>SUM(E26,E69,E100)</f>
        <v>#REF!</v>
      </c>
      <c r="F101" s="254">
        <v>26.23</v>
      </c>
      <c r="G101" s="254" t="e">
        <f>SUM(G26,G69,G100)</f>
        <v>#REF!</v>
      </c>
      <c r="H101" s="254">
        <v>47.98</v>
      </c>
      <c r="I101" s="254" t="e">
        <f>SUM(I26,I69,I100)</f>
        <v>#REF!</v>
      </c>
      <c r="J101" s="368">
        <v>71.3</v>
      </c>
      <c r="K101" s="985">
        <f>SUM(K26,K69,K100)</f>
        <v>1291907</v>
      </c>
      <c r="L101" s="986">
        <f>SUM(L26,L100,L69)</f>
        <v>1272308</v>
      </c>
      <c r="M101" s="952">
        <f>SUM(M26,M69,M100)</f>
        <v>352794.43999999994</v>
      </c>
      <c r="N101" s="968">
        <f>N25-N47+N57+N83+N97-N98+N92</f>
        <v>43934.59</v>
      </c>
      <c r="O101" s="952">
        <f>O26+O69+O100</f>
        <v>890743</v>
      </c>
      <c r="P101" s="1084">
        <f>P100+P69+P26</f>
        <v>681789.66</v>
      </c>
      <c r="Q101" s="952">
        <f>SUM(Q26,Q100,Q69)</f>
        <v>1183329</v>
      </c>
      <c r="R101" s="952">
        <f>SUM(R26,R100,R69)</f>
        <v>1184329</v>
      </c>
    </row>
    <row r="102" spans="11:17" ht="12.75" customHeight="1">
      <c r="K102" s="698"/>
      <c r="Q102" s="35"/>
    </row>
    <row r="103" spans="11:17" ht="12.75" customHeight="1">
      <c r="K103" s="699"/>
      <c r="Q103" s="35"/>
    </row>
    <row r="104" ht="12.75" customHeight="1">
      <c r="Q104" s="35"/>
    </row>
    <row r="105" ht="12.75" customHeight="1">
      <c r="Q105" s="35"/>
    </row>
    <row r="106" ht="12.75" customHeight="1">
      <c r="Q106" s="35"/>
    </row>
    <row r="107" ht="12.75" customHeight="1">
      <c r="Q107" s="35"/>
    </row>
    <row r="108" ht="12.75" customHeight="1">
      <c r="Q108" s="35"/>
    </row>
    <row r="109" ht="12.75" customHeight="1">
      <c r="Q109" s="35"/>
    </row>
    <row r="110" ht="12.75" customHeight="1">
      <c r="Q110" s="35"/>
    </row>
    <row r="111" ht="12.75" customHeight="1">
      <c r="Q111" s="35"/>
    </row>
    <row r="112" ht="12.75" customHeight="1" hidden="1">
      <c r="Q112" s="35"/>
    </row>
    <row r="113" ht="12.75" customHeight="1" hidden="1">
      <c r="Q113" s="35"/>
    </row>
    <row r="114" ht="12.75" customHeight="1" hidden="1">
      <c r="Q114" s="35"/>
    </row>
    <row r="115" ht="12.75" customHeight="1">
      <c r="Q115" s="35"/>
    </row>
    <row r="116" spans="3:17" ht="12.75" customHeight="1">
      <c r="C116" s="243" t="s">
        <v>173</v>
      </c>
      <c r="Q116" s="35"/>
    </row>
    <row r="117" spans="11:17" ht="12.75" customHeight="1">
      <c r="K117" s="1168" t="s">
        <v>281</v>
      </c>
      <c r="L117" s="1168"/>
      <c r="M117" s="1168"/>
      <c r="N117" s="1168"/>
      <c r="O117" s="1168"/>
      <c r="P117" s="1168"/>
      <c r="Q117" s="1168"/>
    </row>
    <row r="118" ht="12.75" customHeight="1"/>
    <row r="119" spans="1:18" s="7" customFormat="1" ht="51" customHeight="1">
      <c r="A119" s="4" t="s">
        <v>173</v>
      </c>
      <c r="B119" s="5"/>
      <c r="C119" s="6"/>
      <c r="D119" s="223" t="s">
        <v>273</v>
      </c>
      <c r="E119" s="223" t="s">
        <v>274</v>
      </c>
      <c r="F119" s="230" t="s">
        <v>2</v>
      </c>
      <c r="G119" s="223" t="s">
        <v>275</v>
      </c>
      <c r="H119" s="230" t="s">
        <v>2</v>
      </c>
      <c r="I119" s="223" t="s">
        <v>276</v>
      </c>
      <c r="J119" s="230" t="s">
        <v>2</v>
      </c>
      <c r="K119" s="223" t="s">
        <v>322</v>
      </c>
      <c r="L119" s="539">
        <v>2012</v>
      </c>
      <c r="M119" s="223" t="s">
        <v>274</v>
      </c>
      <c r="N119" s="842" t="s">
        <v>277</v>
      </c>
      <c r="O119" s="224" t="s">
        <v>337</v>
      </c>
      <c r="P119" s="1070" t="s">
        <v>366</v>
      </c>
      <c r="Q119" s="539">
        <v>2013</v>
      </c>
      <c r="R119" s="539">
        <v>2014</v>
      </c>
    </row>
    <row r="120" spans="1:18" ht="12.75">
      <c r="A120" s="29">
        <v>231</v>
      </c>
      <c r="B120" s="34"/>
      <c r="C120" s="152" t="s">
        <v>215</v>
      </c>
      <c r="D120" s="131">
        <v>100</v>
      </c>
      <c r="E120" s="131">
        <v>91</v>
      </c>
      <c r="F120" s="32"/>
      <c r="G120" s="131">
        <v>91</v>
      </c>
      <c r="H120" s="234"/>
      <c r="I120" s="32">
        <v>100</v>
      </c>
      <c r="J120" s="32"/>
      <c r="K120" s="402">
        <v>100</v>
      </c>
      <c r="L120" s="402">
        <v>0</v>
      </c>
      <c r="M120" s="32">
        <v>0</v>
      </c>
      <c r="N120" s="403"/>
      <c r="O120" s="403">
        <v>0</v>
      </c>
      <c r="P120" s="1080">
        <v>0</v>
      </c>
      <c r="Q120" s="402">
        <v>0</v>
      </c>
      <c r="R120" s="402">
        <v>0</v>
      </c>
    </row>
    <row r="121" spans="1:18" ht="12.75">
      <c r="A121" s="141">
        <v>233</v>
      </c>
      <c r="B121" s="142"/>
      <c r="C121" s="244" t="s">
        <v>216</v>
      </c>
      <c r="D121" s="245">
        <v>0</v>
      </c>
      <c r="E121" s="245">
        <v>0</v>
      </c>
      <c r="F121" s="245"/>
      <c r="G121" s="245">
        <v>0</v>
      </c>
      <c r="H121" s="77"/>
      <c r="I121" s="245">
        <v>0</v>
      </c>
      <c r="J121" s="245"/>
      <c r="K121" s="294">
        <v>0</v>
      </c>
      <c r="L121" s="294">
        <v>3000</v>
      </c>
      <c r="M121" s="245">
        <v>0</v>
      </c>
      <c r="N121" s="403"/>
      <c r="O121" s="403">
        <v>3000</v>
      </c>
      <c r="P121" s="1080">
        <v>0</v>
      </c>
      <c r="Q121" s="402">
        <v>0</v>
      </c>
      <c r="R121" s="402">
        <v>0</v>
      </c>
    </row>
    <row r="122" spans="1:18" ht="12.75">
      <c r="A122" s="1201" t="s">
        <v>284</v>
      </c>
      <c r="B122" s="1202"/>
      <c r="C122" s="1203"/>
      <c r="D122" s="673">
        <f>SUM(D120,D121)</f>
        <v>100</v>
      </c>
      <c r="E122" s="673">
        <f>SUM(E120,E121)</f>
        <v>91</v>
      </c>
      <c r="F122" s="677">
        <v>0.91</v>
      </c>
      <c r="G122" s="673">
        <v>91</v>
      </c>
      <c r="H122" s="677">
        <v>0.91</v>
      </c>
      <c r="I122" s="673">
        <v>100</v>
      </c>
      <c r="J122" s="677">
        <v>1</v>
      </c>
      <c r="K122" s="678">
        <f>SUM(K120,K121)</f>
        <v>100</v>
      </c>
      <c r="L122" s="678">
        <f>SUM(L120,L121)</f>
        <v>3000</v>
      </c>
      <c r="M122" s="673">
        <v>0</v>
      </c>
      <c r="N122" s="953"/>
      <c r="O122" s="953">
        <f>SUM(O120,O121)</f>
        <v>3000</v>
      </c>
      <c r="P122" s="1085">
        <v>0</v>
      </c>
      <c r="Q122" s="376">
        <f>SUM(Q120,Q121)</f>
        <v>0</v>
      </c>
      <c r="R122" s="376">
        <f>SUM(R120,R121)</f>
        <v>0</v>
      </c>
    </row>
    <row r="123" spans="1:11" ht="12.75">
      <c r="A123" s="42"/>
      <c r="B123" s="42"/>
      <c r="C123" s="246"/>
      <c r="D123" s="82"/>
      <c r="E123" s="82"/>
      <c r="F123" s="82"/>
      <c r="G123" s="82"/>
      <c r="H123" s="54"/>
      <c r="I123" s="82"/>
      <c r="J123" s="82"/>
      <c r="K123" s="139"/>
    </row>
    <row r="124" spans="1:17" ht="15.75">
      <c r="A124" s="42"/>
      <c r="B124" s="42"/>
      <c r="C124" s="246"/>
      <c r="D124" s="82"/>
      <c r="E124" s="82"/>
      <c r="F124" s="82"/>
      <c r="G124" s="82"/>
      <c r="H124" s="54"/>
      <c r="I124" s="82"/>
      <c r="J124" s="82"/>
      <c r="K124" s="1168" t="s">
        <v>283</v>
      </c>
      <c r="L124" s="1168"/>
      <c r="M124" s="1168"/>
      <c r="N124" s="1168"/>
      <c r="O124" s="1168"/>
      <c r="P124" s="1168"/>
      <c r="Q124" s="1168"/>
    </row>
    <row r="125" spans="1:11" ht="12.75">
      <c r="A125" s="42"/>
      <c r="B125" s="42"/>
      <c r="C125" s="246"/>
      <c r="D125" s="82"/>
      <c r="E125" s="82"/>
      <c r="F125" s="82"/>
      <c r="G125" s="82"/>
      <c r="H125" s="54"/>
      <c r="I125" s="82"/>
      <c r="J125" s="82"/>
      <c r="K125" s="139"/>
    </row>
    <row r="126" spans="1:18" ht="51">
      <c r="A126" s="4" t="s">
        <v>173</v>
      </c>
      <c r="B126" s="5"/>
      <c r="C126" s="6"/>
      <c r="D126" s="223" t="s">
        <v>273</v>
      </c>
      <c r="E126" s="223" t="s">
        <v>274</v>
      </c>
      <c r="F126" s="230" t="s">
        <v>2</v>
      </c>
      <c r="G126" s="223" t="s">
        <v>275</v>
      </c>
      <c r="H126" s="230" t="s">
        <v>2</v>
      </c>
      <c r="I126" s="223" t="s">
        <v>276</v>
      </c>
      <c r="J126" s="230" t="s">
        <v>2</v>
      </c>
      <c r="K126" s="223" t="s">
        <v>322</v>
      </c>
      <c r="L126" s="539">
        <v>2012</v>
      </c>
      <c r="M126" s="223" t="s">
        <v>274</v>
      </c>
      <c r="N126" s="842" t="s">
        <v>277</v>
      </c>
      <c r="O126" s="224" t="s">
        <v>337</v>
      </c>
      <c r="P126" s="1070" t="s">
        <v>366</v>
      </c>
      <c r="Q126" s="539">
        <v>2013</v>
      </c>
      <c r="R126" s="539">
        <v>2014</v>
      </c>
    </row>
    <row r="127" spans="1:18" ht="12.75">
      <c r="A127" s="29">
        <v>322</v>
      </c>
      <c r="B127" s="34"/>
      <c r="C127" s="152" t="s">
        <v>313</v>
      </c>
      <c r="D127" s="45">
        <v>0</v>
      </c>
      <c r="E127" s="45">
        <v>0</v>
      </c>
      <c r="F127" s="45"/>
      <c r="G127" s="45"/>
      <c r="H127" s="50"/>
      <c r="I127" s="45">
        <v>0</v>
      </c>
      <c r="J127" s="391"/>
      <c r="K127" s="402">
        <v>0</v>
      </c>
      <c r="L127" s="402">
        <v>0</v>
      </c>
      <c r="M127" s="45">
        <v>0</v>
      </c>
      <c r="N127" s="403"/>
      <c r="O127" s="403">
        <v>0</v>
      </c>
      <c r="P127" s="1080"/>
      <c r="Q127" s="402">
        <v>190000</v>
      </c>
      <c r="R127" s="402"/>
    </row>
    <row r="128" spans="1:20" ht="12.75">
      <c r="A128" s="29">
        <v>322</v>
      </c>
      <c r="B128" s="34"/>
      <c r="C128" s="152" t="s">
        <v>352</v>
      </c>
      <c r="D128" s="32">
        <v>179355</v>
      </c>
      <c r="E128" s="32">
        <v>0</v>
      </c>
      <c r="F128" s="45"/>
      <c r="G128" s="32"/>
      <c r="H128" s="16"/>
      <c r="I128" s="45">
        <v>179355</v>
      </c>
      <c r="J128" s="392"/>
      <c r="K128" s="294">
        <v>179355</v>
      </c>
      <c r="L128" s="294">
        <v>0</v>
      </c>
      <c r="M128" s="45"/>
      <c r="N128" s="403"/>
      <c r="O128" s="174">
        <v>0</v>
      </c>
      <c r="P128" s="1080"/>
      <c r="Q128" s="402">
        <v>190000</v>
      </c>
      <c r="R128" s="402"/>
      <c r="S128"/>
      <c r="T128" s="154"/>
    </row>
    <row r="129" spans="1:18" ht="12.75">
      <c r="A129" s="29">
        <v>322</v>
      </c>
      <c r="B129" s="34"/>
      <c r="C129" s="152" t="s">
        <v>230</v>
      </c>
      <c r="D129" s="45">
        <v>0</v>
      </c>
      <c r="E129" s="45">
        <v>0</v>
      </c>
      <c r="F129" s="45"/>
      <c r="G129" s="45"/>
      <c r="H129" s="50"/>
      <c r="I129" s="45"/>
      <c r="J129" s="391"/>
      <c r="K129" s="566">
        <v>0</v>
      </c>
      <c r="L129" s="566">
        <v>50000</v>
      </c>
      <c r="M129" s="250"/>
      <c r="N129" s="174"/>
      <c r="O129" s="489">
        <v>50000</v>
      </c>
      <c r="P129" s="1086"/>
      <c r="Q129" s="402">
        <v>50000</v>
      </c>
      <c r="R129" s="402"/>
    </row>
    <row r="130" spans="1:18" ht="12.75">
      <c r="A130" s="29">
        <v>322</v>
      </c>
      <c r="B130" s="34"/>
      <c r="C130" s="152" t="s">
        <v>231</v>
      </c>
      <c r="D130" s="45">
        <v>454325</v>
      </c>
      <c r="E130" s="45">
        <v>0</v>
      </c>
      <c r="F130" s="45"/>
      <c r="G130" s="45"/>
      <c r="H130" s="50"/>
      <c r="I130" s="45"/>
      <c r="J130" s="391"/>
      <c r="K130" s="541">
        <v>489564</v>
      </c>
      <c r="L130" s="541">
        <v>180000</v>
      </c>
      <c r="M130" s="45">
        <v>133979.92</v>
      </c>
      <c r="N130" s="403"/>
      <c r="O130" s="403">
        <v>180000</v>
      </c>
      <c r="P130" s="1080">
        <v>133979.92</v>
      </c>
      <c r="Q130" s="402">
        <v>0</v>
      </c>
      <c r="R130" s="402"/>
    </row>
    <row r="131" spans="1:18" ht="12.75">
      <c r="A131" s="29">
        <v>332</v>
      </c>
      <c r="B131" s="34"/>
      <c r="C131" s="152" t="s">
        <v>217</v>
      </c>
      <c r="D131" s="45">
        <v>0</v>
      </c>
      <c r="E131" s="45">
        <v>0</v>
      </c>
      <c r="F131" s="45"/>
      <c r="G131" s="45"/>
      <c r="H131" s="50"/>
      <c r="I131" s="45"/>
      <c r="J131" s="391"/>
      <c r="K131" s="174">
        <v>0</v>
      </c>
      <c r="L131" s="174">
        <v>310744</v>
      </c>
      <c r="M131" s="45"/>
      <c r="N131" s="403"/>
      <c r="O131" s="174">
        <v>310744</v>
      </c>
      <c r="P131" s="1080">
        <v>119317.84</v>
      </c>
      <c r="Q131" s="402">
        <v>0</v>
      </c>
      <c r="R131" s="402"/>
    </row>
    <row r="132" spans="1:18" ht="12.75">
      <c r="A132" s="164">
        <v>332</v>
      </c>
      <c r="B132" s="165"/>
      <c r="C132" s="166" t="s">
        <v>218</v>
      </c>
      <c r="D132" s="167">
        <v>51000</v>
      </c>
      <c r="E132" s="167">
        <v>0</v>
      </c>
      <c r="F132" s="167"/>
      <c r="G132" s="167">
        <v>51847</v>
      </c>
      <c r="H132" s="235"/>
      <c r="I132" s="167">
        <v>51847</v>
      </c>
      <c r="J132" s="393"/>
      <c r="K132" s="295">
        <v>51846</v>
      </c>
      <c r="L132" s="295">
        <v>41000</v>
      </c>
      <c r="M132" s="522"/>
      <c r="N132" s="970">
        <v>7000</v>
      </c>
      <c r="O132" s="404">
        <v>34000</v>
      </c>
      <c r="P132" s="1086">
        <v>34114.85</v>
      </c>
      <c r="Q132" s="402">
        <v>0</v>
      </c>
      <c r="R132" s="402"/>
    </row>
    <row r="133" spans="1:18" ht="12.75">
      <c r="A133" s="168">
        <v>322</v>
      </c>
      <c r="B133" s="159"/>
      <c r="C133" s="161" t="s">
        <v>358</v>
      </c>
      <c r="D133" s="307"/>
      <c r="E133" s="242"/>
      <c r="F133" s="242"/>
      <c r="G133" s="242"/>
      <c r="H133" s="937"/>
      <c r="I133" s="242"/>
      <c r="J133" s="938"/>
      <c r="K133" s="294"/>
      <c r="L133" s="294"/>
      <c r="M133" s="552"/>
      <c r="N133" s="969">
        <v>5000</v>
      </c>
      <c r="O133" s="174">
        <v>5000</v>
      </c>
      <c r="P133" s="1080">
        <v>5000</v>
      </c>
      <c r="Q133" s="402"/>
      <c r="R133" s="402"/>
    </row>
    <row r="134" spans="1:18" ht="12.75">
      <c r="A134" s="168">
        <v>332</v>
      </c>
      <c r="B134" s="159"/>
      <c r="C134" s="161" t="s">
        <v>354</v>
      </c>
      <c r="D134" s="307"/>
      <c r="E134" s="242"/>
      <c r="F134" s="242"/>
      <c r="G134" s="242"/>
      <c r="H134" s="937"/>
      <c r="I134" s="242"/>
      <c r="J134" s="938"/>
      <c r="K134" s="294"/>
      <c r="L134" s="294"/>
      <c r="M134" s="552"/>
      <c r="N134" s="403"/>
      <c r="O134" s="174"/>
      <c r="P134" s="1080"/>
      <c r="Q134" s="402"/>
      <c r="R134" s="402"/>
    </row>
    <row r="135" spans="1:18" ht="12.75">
      <c r="A135" s="168">
        <v>332</v>
      </c>
      <c r="B135" s="159"/>
      <c r="C135" s="161" t="s">
        <v>355</v>
      </c>
      <c r="D135" s="307"/>
      <c r="E135" s="242"/>
      <c r="F135" s="242"/>
      <c r="G135" s="242"/>
      <c r="H135" s="937"/>
      <c r="I135" s="242"/>
      <c r="J135" s="938"/>
      <c r="K135" s="294"/>
      <c r="L135" s="294"/>
      <c r="M135" s="552"/>
      <c r="N135" s="403"/>
      <c r="O135" s="174"/>
      <c r="P135" s="1080"/>
      <c r="Q135" s="402"/>
      <c r="R135" s="402"/>
    </row>
    <row r="136" spans="1:18" ht="12.75">
      <c r="A136" s="168">
        <v>332</v>
      </c>
      <c r="B136" s="159"/>
      <c r="C136" s="161" t="s">
        <v>356</v>
      </c>
      <c r="D136" s="307"/>
      <c r="E136" s="242"/>
      <c r="F136" s="242"/>
      <c r="G136" s="242"/>
      <c r="H136" s="937"/>
      <c r="I136" s="242"/>
      <c r="J136" s="938"/>
      <c r="K136" s="294"/>
      <c r="L136" s="294"/>
      <c r="M136" s="552"/>
      <c r="N136" s="403"/>
      <c r="O136" s="174"/>
      <c r="P136" s="1080"/>
      <c r="Q136" s="402"/>
      <c r="R136" s="402"/>
    </row>
    <row r="137" spans="1:18" ht="12.75">
      <c r="A137" s="168">
        <v>332</v>
      </c>
      <c r="B137" s="159"/>
      <c r="C137" s="161"/>
      <c r="D137" s="99"/>
      <c r="E137" s="99"/>
      <c r="F137" s="99"/>
      <c r="G137" s="99"/>
      <c r="H137" s="80"/>
      <c r="I137" s="99"/>
      <c r="J137" s="936"/>
      <c r="K137" s="478"/>
      <c r="L137" s="478"/>
      <c r="M137" s="99"/>
      <c r="N137" s="969"/>
      <c r="O137" s="489"/>
      <c r="P137" s="1086"/>
      <c r="Q137" s="402"/>
      <c r="R137" s="402"/>
    </row>
    <row r="138" spans="1:18" ht="13.5" thickBot="1">
      <c r="A138" s="1205" t="s">
        <v>285</v>
      </c>
      <c r="B138" s="1205"/>
      <c r="C138" s="1205"/>
      <c r="D138" s="377">
        <f>SUM(D127,D128,D129,D130,D131,D132)</f>
        <v>684680</v>
      </c>
      <c r="E138" s="377">
        <v>0</v>
      </c>
      <c r="F138" s="377">
        <v>0</v>
      </c>
      <c r="G138" s="377">
        <v>51847</v>
      </c>
      <c r="H138" s="377">
        <v>4.1</v>
      </c>
      <c r="I138" s="377">
        <f>SUM(I127,I128,I129,I130,I131,I132)</f>
        <v>231202</v>
      </c>
      <c r="J138" s="377">
        <v>18.27</v>
      </c>
      <c r="K138" s="862">
        <f>SUM(K127,K128,K129,K130,K131,K132)</f>
        <v>720765</v>
      </c>
      <c r="L138" s="862">
        <f>SUM(L127,L128,L129,L130,L131,L132)</f>
        <v>581744</v>
      </c>
      <c r="M138" s="377">
        <f>SUM(M127,M128,M129,M130,M131,M132)</f>
        <v>133979.92</v>
      </c>
      <c r="N138" s="987">
        <f>N132-N133</f>
        <v>2000</v>
      </c>
      <c r="O138" s="862">
        <f>SUM(O127,O128,O129,O130,O131,O132,O133,O134,O135,O136,O137)</f>
        <v>579744</v>
      </c>
      <c r="P138" s="1087">
        <f>SUM(P127:P137)</f>
        <v>292412.61</v>
      </c>
      <c r="Q138" s="862">
        <f>SUM(Q127,Q128,Q129,Q130,Q131,Q132)</f>
        <v>430000</v>
      </c>
      <c r="R138" s="862">
        <f>SUM(R127,R128,R129,R130,R131,R132)</f>
        <v>0</v>
      </c>
    </row>
    <row r="139" spans="1:18" ht="13.5" thickBot="1">
      <c r="A139" s="257" t="s">
        <v>219</v>
      </c>
      <c r="B139" s="258"/>
      <c r="C139" s="259"/>
      <c r="D139" s="260">
        <f>D120+D121+D127+D128+D129+D131+D132+D130</f>
        <v>684780</v>
      </c>
      <c r="E139" s="261">
        <v>91</v>
      </c>
      <c r="F139" s="387">
        <v>0.01</v>
      </c>
      <c r="G139" s="261">
        <v>51932</v>
      </c>
      <c r="H139" s="387">
        <v>4.08</v>
      </c>
      <c r="I139" s="261">
        <f>SUM(I122,I138)</f>
        <v>231302</v>
      </c>
      <c r="J139" s="387">
        <v>18.14</v>
      </c>
      <c r="K139" s="954">
        <f>SUM(K122,K138)</f>
        <v>720865</v>
      </c>
      <c r="L139" s="954">
        <f>SUM(L122,L138)</f>
        <v>584744</v>
      </c>
      <c r="M139" s="261">
        <f>SUM(M122,M138)</f>
        <v>133979.92</v>
      </c>
      <c r="N139" s="988">
        <f>N138</f>
        <v>2000</v>
      </c>
      <c r="O139" s="954">
        <f>SUM(O122,O138)</f>
        <v>582744</v>
      </c>
      <c r="P139" s="1088">
        <f>P138</f>
        <v>292412.61</v>
      </c>
      <c r="Q139" s="954">
        <f>SUM(Q122,Q138)</f>
        <v>430000</v>
      </c>
      <c r="R139" s="543">
        <f>SUM(R122,R138)</f>
        <v>0</v>
      </c>
    </row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7" ht="15.75">
      <c r="C157" s="243" t="s">
        <v>174</v>
      </c>
    </row>
    <row r="158" ht="15.75">
      <c r="C158" s="270"/>
    </row>
    <row r="159" spans="3:17" ht="15.75">
      <c r="C159" s="270"/>
      <c r="I159" s="1204" t="s">
        <v>290</v>
      </c>
      <c r="J159" s="1204"/>
      <c r="K159" s="1204"/>
      <c r="L159" s="1204"/>
      <c r="M159" s="1204"/>
      <c r="N159" s="1204"/>
      <c r="O159" s="1204"/>
      <c r="P159" s="1204"/>
      <c r="Q159" s="1204"/>
    </row>
    <row r="161" spans="1:18" ht="51" customHeight="1">
      <c r="A161" s="4" t="s">
        <v>174</v>
      </c>
      <c r="B161" s="5"/>
      <c r="C161" s="6"/>
      <c r="D161" s="223" t="s">
        <v>273</v>
      </c>
      <c r="E161" s="223" t="s">
        <v>274</v>
      </c>
      <c r="F161" s="230" t="s">
        <v>2</v>
      </c>
      <c r="G161" s="223" t="s">
        <v>275</v>
      </c>
      <c r="H161" s="230" t="s">
        <v>2</v>
      </c>
      <c r="I161" s="223" t="s">
        <v>276</v>
      </c>
      <c r="J161" s="230" t="s">
        <v>2</v>
      </c>
      <c r="K161" s="223" t="s">
        <v>322</v>
      </c>
      <c r="L161" s="540">
        <v>2012</v>
      </c>
      <c r="M161" s="223" t="s">
        <v>274</v>
      </c>
      <c r="N161" s="842" t="s">
        <v>277</v>
      </c>
      <c r="O161" s="224" t="s">
        <v>337</v>
      </c>
      <c r="P161" s="1070" t="s">
        <v>366</v>
      </c>
      <c r="Q161" s="540">
        <v>2013</v>
      </c>
      <c r="R161" s="540">
        <v>2014</v>
      </c>
    </row>
    <row r="162" spans="1:18" ht="12.75">
      <c r="A162" s="29">
        <v>453</v>
      </c>
      <c r="B162" s="34"/>
      <c r="C162" s="31" t="s">
        <v>221</v>
      </c>
      <c r="D162" s="131">
        <v>0</v>
      </c>
      <c r="E162" s="131">
        <v>0</v>
      </c>
      <c r="F162" s="153"/>
      <c r="G162" s="131">
        <v>0</v>
      </c>
      <c r="H162" s="236"/>
      <c r="I162" s="131">
        <v>0</v>
      </c>
      <c r="J162" s="153"/>
      <c r="K162" s="131">
        <v>0</v>
      </c>
      <c r="L162" s="294"/>
      <c r="M162" s="131">
        <v>0</v>
      </c>
      <c r="N162" s="174"/>
      <c r="O162" s="294">
        <v>0</v>
      </c>
      <c r="P162" s="294"/>
      <c r="Q162" s="294"/>
      <c r="R162" s="294"/>
    </row>
    <row r="163" spans="1:18" ht="12.75">
      <c r="A163" s="29">
        <v>454</v>
      </c>
      <c r="B163" s="34" t="s">
        <v>11</v>
      </c>
      <c r="C163" s="31" t="s">
        <v>222</v>
      </c>
      <c r="D163" s="32">
        <v>0</v>
      </c>
      <c r="E163" s="32">
        <v>0</v>
      </c>
      <c r="F163" s="153"/>
      <c r="G163" s="32">
        <v>0</v>
      </c>
      <c r="H163" s="16"/>
      <c r="I163" s="131">
        <v>0</v>
      </c>
      <c r="J163" s="153"/>
      <c r="K163" s="32">
        <v>0</v>
      </c>
      <c r="L163" s="295"/>
      <c r="M163" s="131">
        <v>0</v>
      </c>
      <c r="N163" s="404"/>
      <c r="O163" s="295">
        <v>0</v>
      </c>
      <c r="P163" s="295"/>
      <c r="Q163" s="294"/>
      <c r="R163" s="294"/>
    </row>
    <row r="164" spans="1:18" ht="12.75">
      <c r="A164" s="141">
        <v>454</v>
      </c>
      <c r="B164" s="142" t="s">
        <v>13</v>
      </c>
      <c r="C164" s="155" t="s">
        <v>223</v>
      </c>
      <c r="D164" s="378">
        <v>0</v>
      </c>
      <c r="E164" s="378">
        <v>0</v>
      </c>
      <c r="F164" s="156"/>
      <c r="G164" s="378">
        <v>0</v>
      </c>
      <c r="H164" s="237"/>
      <c r="I164" s="378">
        <v>0</v>
      </c>
      <c r="J164" s="156"/>
      <c r="K164" s="378">
        <v>0</v>
      </c>
      <c r="L164" s="478"/>
      <c r="M164" s="378">
        <v>0</v>
      </c>
      <c r="N164" s="489"/>
      <c r="O164" s="478">
        <v>0</v>
      </c>
      <c r="P164" s="478"/>
      <c r="Q164" s="294"/>
      <c r="R164" s="294"/>
    </row>
    <row r="165" spans="1:18" ht="12.75">
      <c r="A165" s="379" t="s">
        <v>220</v>
      </c>
      <c r="B165" s="380"/>
      <c r="C165" s="381"/>
      <c r="D165" s="382">
        <v>0</v>
      </c>
      <c r="E165" s="382">
        <v>0</v>
      </c>
      <c r="F165" s="674"/>
      <c r="G165" s="272">
        <v>0</v>
      </c>
      <c r="H165" s="272"/>
      <c r="I165" s="674">
        <v>0</v>
      </c>
      <c r="J165" s="674"/>
      <c r="K165" s="382">
        <v>0</v>
      </c>
      <c r="L165" s="678">
        <f>SUM(L162,L163,L164)</f>
        <v>0</v>
      </c>
      <c r="M165" s="674">
        <v>0</v>
      </c>
      <c r="N165" s="835"/>
      <c r="O165" s="678">
        <f>SUM(O162,O163,O164)</f>
        <v>0</v>
      </c>
      <c r="P165" s="678">
        <v>0</v>
      </c>
      <c r="Q165" s="678">
        <f>SUM(Q162,Q163,Q164)</f>
        <v>0</v>
      </c>
      <c r="R165" s="678">
        <f>SUM(R162,R163,R164)</f>
        <v>0</v>
      </c>
    </row>
    <row r="166" spans="1:11" ht="12.75">
      <c r="A166" s="42"/>
      <c r="B166" s="42"/>
      <c r="C166" s="42"/>
      <c r="D166" s="246"/>
      <c r="E166" s="246"/>
      <c r="F166" s="246"/>
      <c r="G166" s="246"/>
      <c r="H166" s="271"/>
      <c r="I166" s="246"/>
      <c r="J166" s="246"/>
      <c r="K166" s="139"/>
    </row>
    <row r="167" spans="1:17" ht="12.75">
      <c r="A167" s="42"/>
      <c r="B167" s="42"/>
      <c r="C167" s="42"/>
      <c r="D167" s="246"/>
      <c r="E167" s="246"/>
      <c r="F167" s="246"/>
      <c r="G167" s="275" t="s">
        <v>224</v>
      </c>
      <c r="H167" s="275"/>
      <c r="I167" s="275"/>
      <c r="J167" s="273"/>
      <c r="K167" s="274"/>
      <c r="L167" s="275"/>
      <c r="M167" s="275"/>
      <c r="N167" s="956"/>
      <c r="O167" s="275"/>
      <c r="P167" s="275"/>
      <c r="Q167" s="275"/>
    </row>
    <row r="168" spans="1:11" ht="12.75">
      <c r="A168" s="42"/>
      <c r="B168" s="42"/>
      <c r="C168" s="42"/>
      <c r="D168" s="246"/>
      <c r="E168" s="246"/>
      <c r="F168" s="246"/>
      <c r="G168" s="246"/>
      <c r="H168" s="271"/>
      <c r="I168" s="246"/>
      <c r="J168" s="246"/>
      <c r="K168" s="139"/>
    </row>
    <row r="169" spans="1:18" ht="51">
      <c r="A169" s="4" t="s">
        <v>174</v>
      </c>
      <c r="B169" s="5"/>
      <c r="C169" s="6"/>
      <c r="D169" s="223" t="s">
        <v>273</v>
      </c>
      <c r="E169" s="223" t="s">
        <v>274</v>
      </c>
      <c r="F169" s="230" t="s">
        <v>2</v>
      </c>
      <c r="G169" s="223" t="s">
        <v>275</v>
      </c>
      <c r="H169" s="230" t="s">
        <v>2</v>
      </c>
      <c r="I169" s="223" t="s">
        <v>276</v>
      </c>
      <c r="J169" s="230" t="s">
        <v>2</v>
      </c>
      <c r="K169" s="940" t="s">
        <v>322</v>
      </c>
      <c r="L169" s="942">
        <v>2012</v>
      </c>
      <c r="M169" s="941" t="s">
        <v>274</v>
      </c>
      <c r="N169" s="842" t="s">
        <v>277</v>
      </c>
      <c r="O169" s="224" t="s">
        <v>337</v>
      </c>
      <c r="P169" s="1070" t="s">
        <v>366</v>
      </c>
      <c r="Q169" s="540">
        <v>2013</v>
      </c>
      <c r="R169" s="540">
        <v>2014</v>
      </c>
    </row>
    <row r="170" spans="1:18" ht="12.75">
      <c r="A170" s="29">
        <v>513</v>
      </c>
      <c r="B170" s="34" t="s">
        <v>13</v>
      </c>
      <c r="C170" s="31" t="s">
        <v>225</v>
      </c>
      <c r="D170" s="32">
        <v>0</v>
      </c>
      <c r="E170" s="32">
        <v>246629</v>
      </c>
      <c r="F170" s="60"/>
      <c r="G170" s="32">
        <v>246629</v>
      </c>
      <c r="H170" s="981"/>
      <c r="I170" s="32">
        <v>246629</v>
      </c>
      <c r="J170" s="60"/>
      <c r="K170" s="32">
        <v>246629</v>
      </c>
      <c r="L170" s="489">
        <v>310000</v>
      </c>
      <c r="M170" s="32">
        <v>140503.28</v>
      </c>
      <c r="N170" s="957"/>
      <c r="O170" s="957">
        <v>310000</v>
      </c>
      <c r="P170" s="1100">
        <v>240110.47</v>
      </c>
      <c r="Q170" s="174">
        <v>0</v>
      </c>
      <c r="R170" s="174">
        <v>0</v>
      </c>
    </row>
    <row r="171" spans="1:18" ht="12.75">
      <c r="A171" s="141">
        <v>514</v>
      </c>
      <c r="B171" s="142" t="s">
        <v>13</v>
      </c>
      <c r="C171" s="155" t="s">
        <v>226</v>
      </c>
      <c r="D171" s="137">
        <v>0</v>
      </c>
      <c r="E171" s="137">
        <v>0</v>
      </c>
      <c r="F171" s="87"/>
      <c r="G171" s="87">
        <v>0</v>
      </c>
      <c r="H171" s="982"/>
      <c r="I171" s="137">
        <v>0</v>
      </c>
      <c r="J171" s="87"/>
      <c r="K171" s="306">
        <v>0</v>
      </c>
      <c r="L171" s="174">
        <v>0</v>
      </c>
      <c r="M171" s="939">
        <v>0</v>
      </c>
      <c r="N171" s="489"/>
      <c r="O171" s="489">
        <v>0</v>
      </c>
      <c r="P171" s="489"/>
      <c r="Q171" s="489"/>
      <c r="R171" s="174"/>
    </row>
    <row r="172" spans="1:18" ht="13.5" thickBot="1">
      <c r="A172" s="383" t="s">
        <v>224</v>
      </c>
      <c r="B172" s="384"/>
      <c r="C172" s="385"/>
      <c r="D172" s="675">
        <v>0</v>
      </c>
      <c r="E172" s="675">
        <v>246629</v>
      </c>
      <c r="F172" s="675"/>
      <c r="G172" s="675">
        <v>246629</v>
      </c>
      <c r="H172" s="675"/>
      <c r="I172" s="675">
        <v>246629</v>
      </c>
      <c r="J172" s="675"/>
      <c r="K172" s="675">
        <v>246629</v>
      </c>
      <c r="L172" s="862">
        <f>SUM(L170,L171)</f>
        <v>310000</v>
      </c>
      <c r="M172" s="675">
        <f>M170+M171</f>
        <v>140503.28</v>
      </c>
      <c r="N172" s="862"/>
      <c r="O172" s="862">
        <f>SUM(O170,O171)</f>
        <v>310000</v>
      </c>
      <c r="P172" s="1087">
        <f>P170+P171</f>
        <v>240110.47</v>
      </c>
      <c r="Q172" s="862">
        <f>SUM(Q170,Q171)</f>
        <v>0</v>
      </c>
      <c r="R172" s="862">
        <f>SUM(R170,R171)</f>
        <v>0</v>
      </c>
    </row>
    <row r="173" spans="1:18" ht="13.5" thickBot="1">
      <c r="A173" s="251" t="s">
        <v>174</v>
      </c>
      <c r="B173" s="255"/>
      <c r="C173" s="253"/>
      <c r="D173" s="373">
        <v>0</v>
      </c>
      <c r="E173" s="373">
        <v>246629</v>
      </c>
      <c r="F173" s="254"/>
      <c r="G173" s="373">
        <v>246629</v>
      </c>
      <c r="H173" s="373"/>
      <c r="I173" s="254">
        <v>246629</v>
      </c>
      <c r="J173" s="254"/>
      <c r="K173" s="373">
        <v>246629</v>
      </c>
      <c r="L173" s="954">
        <f>SUM(L165,L172)</f>
        <v>310000</v>
      </c>
      <c r="M173" s="254">
        <f>M172</f>
        <v>140503.28</v>
      </c>
      <c r="N173" s="954">
        <v>0</v>
      </c>
      <c r="O173" s="954">
        <f>SUM(O165,O172)</f>
        <v>310000</v>
      </c>
      <c r="P173" s="1088">
        <f>P172</f>
        <v>240110.47</v>
      </c>
      <c r="Q173" s="954">
        <f>SUM(Q165,Q172)</f>
        <v>0</v>
      </c>
      <c r="R173" s="954">
        <f>SUM(R165,R172)</f>
        <v>0</v>
      </c>
    </row>
    <row r="174" spans="1:17" ht="12.75">
      <c r="A174" s="97"/>
      <c r="B174" s="7"/>
      <c r="C174" s="97"/>
      <c r="D174" s="97"/>
      <c r="E174" s="97"/>
      <c r="F174" s="66"/>
      <c r="G174" s="97"/>
      <c r="H174" s="97"/>
      <c r="I174" s="66"/>
      <c r="J174" s="66"/>
      <c r="K174" s="265"/>
      <c r="L174" s="7"/>
      <c r="M174" s="7"/>
      <c r="N174" s="74"/>
      <c r="O174" s="7"/>
      <c r="P174" s="7"/>
      <c r="Q174" s="7"/>
    </row>
    <row r="175" spans="1:17" ht="12.75">
      <c r="A175" s="97"/>
      <c r="B175" s="7"/>
      <c r="C175" s="97"/>
      <c r="D175" s="97"/>
      <c r="E175" s="97"/>
      <c r="F175" s="66"/>
      <c r="G175" s="97"/>
      <c r="H175" s="97"/>
      <c r="I175" s="66"/>
      <c r="J175" s="66"/>
      <c r="K175" s="265"/>
      <c r="L175" s="7"/>
      <c r="M175" s="7"/>
      <c r="N175" s="74"/>
      <c r="O175" s="7"/>
      <c r="P175" s="7"/>
      <c r="Q175" s="7"/>
    </row>
    <row r="176" spans="1:17" ht="12.75">
      <c r="A176" s="97"/>
      <c r="B176" s="7"/>
      <c r="C176" s="97"/>
      <c r="D176" s="97"/>
      <c r="E176" s="97"/>
      <c r="F176" s="66"/>
      <c r="G176" s="97"/>
      <c r="H176" s="97"/>
      <c r="I176" s="66"/>
      <c r="J176" s="66"/>
      <c r="K176" s="265"/>
      <c r="L176" s="7"/>
      <c r="M176" s="7"/>
      <c r="N176" s="74"/>
      <c r="O176" s="7"/>
      <c r="P176" s="7"/>
      <c r="Q176" s="7"/>
    </row>
    <row r="177" spans="1:11" ht="12.75">
      <c r="A177" s="42"/>
      <c r="B177" s="42"/>
      <c r="C177" s="42"/>
      <c r="D177" s="42"/>
      <c r="E177" s="42"/>
      <c r="F177" s="42"/>
      <c r="G177" s="42"/>
      <c r="H177" s="52"/>
      <c r="I177" s="42"/>
      <c r="J177" s="42"/>
      <c r="K177" s="139"/>
    </row>
    <row r="178" spans="1:11" ht="15.75">
      <c r="A178" s="42"/>
      <c r="B178" s="42"/>
      <c r="C178" s="243" t="s">
        <v>175</v>
      </c>
      <c r="D178" s="264"/>
      <c r="E178" s="264"/>
      <c r="F178" s="42"/>
      <c r="G178" s="42"/>
      <c r="H178" s="52"/>
      <c r="I178" s="42"/>
      <c r="J178" s="42"/>
      <c r="K178" s="971"/>
    </row>
    <row r="179" spans="1:11" ht="12.75">
      <c r="A179" s="42"/>
      <c r="B179" s="42"/>
      <c r="C179" s="42"/>
      <c r="D179" s="42"/>
      <c r="E179" s="42"/>
      <c r="F179" s="42"/>
      <c r="G179" s="42"/>
      <c r="H179" s="52"/>
      <c r="I179" s="42"/>
      <c r="J179" s="42"/>
      <c r="K179" s="139"/>
    </row>
    <row r="180" spans="1:18" ht="51">
      <c r="A180" s="4"/>
      <c r="B180" s="5"/>
      <c r="C180" s="6"/>
      <c r="D180" s="223" t="s">
        <v>273</v>
      </c>
      <c r="E180" s="223" t="s">
        <v>274</v>
      </c>
      <c r="F180" s="230" t="s">
        <v>2</v>
      </c>
      <c r="G180" s="223" t="s">
        <v>275</v>
      </c>
      <c r="H180" s="230" t="s">
        <v>2</v>
      </c>
      <c r="I180" s="223" t="s">
        <v>276</v>
      </c>
      <c r="J180" s="230" t="s">
        <v>2</v>
      </c>
      <c r="K180" s="223" t="s">
        <v>322</v>
      </c>
      <c r="L180" s="539">
        <v>2012</v>
      </c>
      <c r="M180" s="223" t="s">
        <v>274</v>
      </c>
      <c r="N180" s="842" t="s">
        <v>277</v>
      </c>
      <c r="O180" s="224" t="s">
        <v>337</v>
      </c>
      <c r="P180" s="1070" t="s">
        <v>366</v>
      </c>
      <c r="Q180" s="540">
        <v>2013</v>
      </c>
      <c r="R180" s="540">
        <v>2014</v>
      </c>
    </row>
    <row r="181" spans="1:18" ht="12.75">
      <c r="A181" s="1199" t="s">
        <v>286</v>
      </c>
      <c r="B181" s="1200"/>
      <c r="C181" s="1167"/>
      <c r="D181" s="45">
        <v>0</v>
      </c>
      <c r="E181" s="45">
        <v>0</v>
      </c>
      <c r="F181" s="45"/>
      <c r="G181" s="45">
        <v>0</v>
      </c>
      <c r="H181" s="50"/>
      <c r="I181" s="45">
        <v>0</v>
      </c>
      <c r="J181" s="45"/>
      <c r="K181" s="45">
        <v>0</v>
      </c>
      <c r="L181" s="247"/>
      <c r="M181" s="45">
        <v>0</v>
      </c>
      <c r="N181" s="958"/>
      <c r="O181" s="403">
        <v>0</v>
      </c>
      <c r="P181" s="403"/>
      <c r="Q181" s="403"/>
      <c r="R181" s="403"/>
    </row>
    <row r="182" spans="1:18" ht="12.75">
      <c r="A182" s="1199" t="s">
        <v>287</v>
      </c>
      <c r="B182" s="1200"/>
      <c r="C182" s="1167"/>
      <c r="D182" s="32">
        <v>0</v>
      </c>
      <c r="E182" s="32">
        <v>0</v>
      </c>
      <c r="F182" s="45"/>
      <c r="G182" s="32">
        <v>0</v>
      </c>
      <c r="H182" s="16"/>
      <c r="I182" s="45">
        <v>0</v>
      </c>
      <c r="J182" s="250"/>
      <c r="K182" s="32">
        <v>0</v>
      </c>
      <c r="L182" s="248"/>
      <c r="M182" s="45">
        <v>0</v>
      </c>
      <c r="N182" s="969"/>
      <c r="O182" s="403">
        <v>0</v>
      </c>
      <c r="P182" s="403"/>
      <c r="Q182" s="403"/>
      <c r="R182" s="403"/>
    </row>
    <row r="183" spans="1:18" ht="13.5" thickBot="1">
      <c r="A183" s="1199" t="s">
        <v>288</v>
      </c>
      <c r="B183" s="1200"/>
      <c r="C183" s="1167"/>
      <c r="D183" s="45">
        <v>0</v>
      </c>
      <c r="E183" s="45">
        <v>0</v>
      </c>
      <c r="F183" s="45"/>
      <c r="G183" s="45">
        <v>0</v>
      </c>
      <c r="H183" s="50"/>
      <c r="I183" s="45">
        <v>0</v>
      </c>
      <c r="J183" s="45"/>
      <c r="K183" s="45">
        <v>0</v>
      </c>
      <c r="L183" s="248"/>
      <c r="M183" s="45">
        <v>0</v>
      </c>
      <c r="N183" s="958"/>
      <c r="O183" s="403">
        <v>0</v>
      </c>
      <c r="P183" s="403"/>
      <c r="Q183" s="403"/>
      <c r="R183" s="403"/>
    </row>
    <row r="184" spans="1:18" ht="13.5" thickBot="1">
      <c r="A184" s="257" t="s">
        <v>175</v>
      </c>
      <c r="B184" s="258"/>
      <c r="C184" s="259"/>
      <c r="D184" s="260">
        <v>0</v>
      </c>
      <c r="E184" s="261">
        <v>0</v>
      </c>
      <c r="F184" s="261"/>
      <c r="G184" s="261">
        <v>0</v>
      </c>
      <c r="H184" s="261"/>
      <c r="I184" s="261">
        <v>0</v>
      </c>
      <c r="J184" s="261"/>
      <c r="K184" s="261">
        <v>0</v>
      </c>
      <c r="L184" s="676">
        <f>SUM(L181,L182,L183)</f>
        <v>0</v>
      </c>
      <c r="M184" s="261">
        <v>0</v>
      </c>
      <c r="N184" s="972"/>
      <c r="O184" s="954">
        <f>SUM(O181,O182,O183)</f>
        <v>0</v>
      </c>
      <c r="P184" s="954"/>
      <c r="Q184" s="543">
        <f>SUM(Q181,Q182,Q183)</f>
        <v>0</v>
      </c>
      <c r="R184" s="543">
        <f>SUM(R181,R182,R183)</f>
        <v>0</v>
      </c>
    </row>
    <row r="185" spans="1:11" ht="12.75">
      <c r="A185" s="42"/>
      <c r="B185" s="42"/>
      <c r="C185" s="42"/>
      <c r="D185" s="42"/>
      <c r="E185" s="42"/>
      <c r="F185" s="42"/>
      <c r="G185" s="42"/>
      <c r="H185" s="52"/>
      <c r="I185" s="42"/>
      <c r="J185" s="42"/>
      <c r="K185" s="139"/>
    </row>
    <row r="186" spans="1:11" ht="12.75">
      <c r="A186" s="42"/>
      <c r="B186" s="42"/>
      <c r="C186" s="42"/>
      <c r="D186" s="42"/>
      <c r="E186" s="42"/>
      <c r="F186" s="42"/>
      <c r="G186" s="42"/>
      <c r="H186" s="52"/>
      <c r="I186" s="42"/>
      <c r="J186" s="42"/>
      <c r="K186" s="139"/>
    </row>
    <row r="187" spans="1:11" ht="12.75">
      <c r="A187" s="42"/>
      <c r="B187" s="42"/>
      <c r="C187" s="42"/>
      <c r="D187" s="42"/>
      <c r="E187" s="42"/>
      <c r="F187" s="42"/>
      <c r="G187" s="42"/>
      <c r="H187" s="52"/>
      <c r="I187" s="42"/>
      <c r="J187" s="42"/>
      <c r="K187" s="139"/>
    </row>
    <row r="188" spans="1:11" ht="12.75">
      <c r="A188" s="42"/>
      <c r="B188" s="42"/>
      <c r="C188" s="42"/>
      <c r="D188" s="42"/>
      <c r="E188" s="42"/>
      <c r="F188" s="42"/>
      <c r="G188" s="42"/>
      <c r="H188" s="52"/>
      <c r="I188" s="42"/>
      <c r="J188" s="42"/>
      <c r="K188" s="139"/>
    </row>
    <row r="189" spans="1:11" ht="12.75">
      <c r="A189" s="42"/>
      <c r="B189" s="42"/>
      <c r="C189" s="42"/>
      <c r="D189" s="42"/>
      <c r="E189" s="42"/>
      <c r="F189" s="42"/>
      <c r="G189" s="42"/>
      <c r="H189" s="52"/>
      <c r="I189" s="42"/>
      <c r="J189" s="42"/>
      <c r="K189" s="139"/>
    </row>
    <row r="190" spans="1:11" ht="12.75">
      <c r="A190" s="42"/>
      <c r="B190" s="42"/>
      <c r="C190" s="42"/>
      <c r="D190" s="42"/>
      <c r="E190" s="42"/>
      <c r="F190" s="42"/>
      <c r="G190" s="42"/>
      <c r="H190" s="52"/>
      <c r="I190" s="42"/>
      <c r="J190" s="42"/>
      <c r="K190" s="139"/>
    </row>
    <row r="191" spans="1:11" ht="12.75">
      <c r="A191" s="42"/>
      <c r="B191" s="42"/>
      <c r="C191" s="42"/>
      <c r="D191" s="42"/>
      <c r="E191" s="42"/>
      <c r="F191" s="42"/>
      <c r="G191" s="42"/>
      <c r="H191" s="52"/>
      <c r="I191" s="42"/>
      <c r="J191" s="42"/>
      <c r="K191" s="139"/>
    </row>
    <row r="192" spans="1:18" ht="51">
      <c r="A192" s="4" t="s">
        <v>289</v>
      </c>
      <c r="B192" s="5"/>
      <c r="C192" s="6"/>
      <c r="D192" s="223" t="s">
        <v>273</v>
      </c>
      <c r="E192" s="223" t="s">
        <v>274</v>
      </c>
      <c r="F192" s="230" t="s">
        <v>2</v>
      </c>
      <c r="G192" s="223" t="s">
        <v>275</v>
      </c>
      <c r="H192" s="230" t="s">
        <v>2</v>
      </c>
      <c r="I192" s="223" t="s">
        <v>276</v>
      </c>
      <c r="J192" s="267" t="s">
        <v>2</v>
      </c>
      <c r="K192" s="223" t="s">
        <v>322</v>
      </c>
      <c r="L192" s="539">
        <v>2012</v>
      </c>
      <c r="M192" s="223" t="s">
        <v>274</v>
      </c>
      <c r="N192" s="842" t="s">
        <v>277</v>
      </c>
      <c r="O192" s="224" t="s">
        <v>337</v>
      </c>
      <c r="P192" s="1070" t="s">
        <v>366</v>
      </c>
      <c r="Q192" s="539">
        <v>2013</v>
      </c>
      <c r="R192" s="539">
        <v>2014</v>
      </c>
    </row>
    <row r="193" spans="1:18" ht="14.25">
      <c r="A193" s="126" t="s">
        <v>172</v>
      </c>
      <c r="B193" s="127"/>
      <c r="C193" s="128"/>
      <c r="D193" s="32">
        <f>D101</f>
        <v>1262698</v>
      </c>
      <c r="E193" s="32" t="e">
        <f>E101</f>
        <v>#REF!</v>
      </c>
      <c r="F193" s="16">
        <v>26.23</v>
      </c>
      <c r="G193" s="32" t="e">
        <f>G101</f>
        <v>#REF!</v>
      </c>
      <c r="H193" s="16">
        <v>47.98</v>
      </c>
      <c r="I193" s="266" t="e">
        <f>I101</f>
        <v>#REF!</v>
      </c>
      <c r="J193" s="983">
        <v>71.3</v>
      </c>
      <c r="K193" s="32">
        <f>K118+SUM(K101)</f>
        <v>1291907</v>
      </c>
      <c r="L193" s="403">
        <f>L101</f>
        <v>1272308</v>
      </c>
      <c r="M193" s="266">
        <f>M118+SUM(M101)</f>
        <v>352794.43999999994</v>
      </c>
      <c r="N193" s="969">
        <v>59935</v>
      </c>
      <c r="O193" s="403">
        <f>L193+N193</f>
        <v>1332243</v>
      </c>
      <c r="P193" s="1080">
        <f>P101</f>
        <v>681789.66</v>
      </c>
      <c r="Q193" s="403">
        <f>Q101</f>
        <v>1183329</v>
      </c>
      <c r="R193" s="403">
        <f>R101</f>
        <v>1184329</v>
      </c>
    </row>
    <row r="194" spans="1:18" ht="14.25">
      <c r="A194" s="126" t="s">
        <v>173</v>
      </c>
      <c r="B194" s="127"/>
      <c r="C194" s="128"/>
      <c r="D194" s="32">
        <f>D139</f>
        <v>684780</v>
      </c>
      <c r="E194" s="32">
        <f>E139</f>
        <v>91</v>
      </c>
      <c r="F194" s="16">
        <v>0.01</v>
      </c>
      <c r="G194" s="32">
        <f>G139</f>
        <v>51932</v>
      </c>
      <c r="H194" s="16">
        <v>4.07</v>
      </c>
      <c r="I194" s="32">
        <f>I139</f>
        <v>231302</v>
      </c>
      <c r="J194" s="232">
        <v>18.14</v>
      </c>
      <c r="K194" s="32">
        <f>K155+SUM(K139)</f>
        <v>720865</v>
      </c>
      <c r="L194" s="403">
        <f>L139</f>
        <v>584744</v>
      </c>
      <c r="M194" s="32">
        <f>M155+SUM(M139)</f>
        <v>133979.92</v>
      </c>
      <c r="N194" s="989">
        <f>N139</f>
        <v>2000</v>
      </c>
      <c r="O194" s="403">
        <f>SUM(O139)</f>
        <v>582744</v>
      </c>
      <c r="P194" s="1080">
        <f>P139</f>
        <v>292412.61</v>
      </c>
      <c r="Q194" s="403">
        <f>Q139</f>
        <v>430000</v>
      </c>
      <c r="R194" s="403">
        <f>R139</f>
        <v>0</v>
      </c>
    </row>
    <row r="195" spans="1:18" ht="14.25">
      <c r="A195" s="126" t="s">
        <v>174</v>
      </c>
      <c r="B195" s="127"/>
      <c r="C195" s="128"/>
      <c r="D195" s="32">
        <f>0+D173</f>
        <v>0</v>
      </c>
      <c r="E195" s="32">
        <f>E173</f>
        <v>246629</v>
      </c>
      <c r="F195" s="16"/>
      <c r="G195" s="32">
        <f>G173</f>
        <v>246629</v>
      </c>
      <c r="H195" s="16"/>
      <c r="I195" s="32">
        <f>I173</f>
        <v>246629</v>
      </c>
      <c r="J195" s="16"/>
      <c r="K195" s="32">
        <f>K173</f>
        <v>246629</v>
      </c>
      <c r="L195" s="174">
        <f>L173</f>
        <v>310000</v>
      </c>
      <c r="M195" s="32">
        <f>M173</f>
        <v>140503.28</v>
      </c>
      <c r="N195" s="973">
        <v>0</v>
      </c>
      <c r="O195" s="174">
        <f>SUM(O173)</f>
        <v>310000</v>
      </c>
      <c r="P195" s="1089">
        <f>P173</f>
        <v>240110.47</v>
      </c>
      <c r="Q195" s="174">
        <f>Q173</f>
        <v>0</v>
      </c>
      <c r="R195" s="174">
        <f>R173</f>
        <v>0</v>
      </c>
    </row>
    <row r="196" spans="1:18" ht="14.25">
      <c r="A196" s="126" t="s">
        <v>175</v>
      </c>
      <c r="B196" s="127"/>
      <c r="C196" s="128"/>
      <c r="D196" s="32">
        <f>0+D184</f>
        <v>0</v>
      </c>
      <c r="E196" s="32">
        <f>E184</f>
        <v>0</v>
      </c>
      <c r="F196" s="16"/>
      <c r="G196" s="32">
        <f>G184</f>
        <v>0</v>
      </c>
      <c r="H196" s="16"/>
      <c r="I196" s="32">
        <f>I184</f>
        <v>0</v>
      </c>
      <c r="J196" s="16"/>
      <c r="K196" s="32">
        <f>K184</f>
        <v>0</v>
      </c>
      <c r="L196" s="404">
        <v>5000</v>
      </c>
      <c r="M196" s="32">
        <f>SUM(M184)</f>
        <v>0</v>
      </c>
      <c r="N196" s="974">
        <v>0</v>
      </c>
      <c r="O196" s="404">
        <f>SUM(O184)</f>
        <v>0</v>
      </c>
      <c r="P196" s="1090">
        <f>P184</f>
        <v>0</v>
      </c>
      <c r="Q196" s="404">
        <f>Q184</f>
        <v>0</v>
      </c>
      <c r="R196" s="404">
        <f>R184</f>
        <v>0</v>
      </c>
    </row>
    <row r="197" spans="1:18" ht="15">
      <c r="A197" s="124" t="s">
        <v>176</v>
      </c>
      <c r="B197" s="129"/>
      <c r="C197" s="125"/>
      <c r="D197" s="157">
        <f>SUM(D193,D194,D195,D196)</f>
        <v>1947478</v>
      </c>
      <c r="E197" s="157" t="e">
        <f>SUM(E193,E194,E195,E196)</f>
        <v>#REF!</v>
      </c>
      <c r="F197" s="827">
        <v>22.77</v>
      </c>
      <c r="G197" s="157" t="e">
        <f>SUM(G193,G194,G195,G196)</f>
        <v>#REF!</v>
      </c>
      <c r="H197" s="827">
        <v>35.63</v>
      </c>
      <c r="I197" s="157" t="e">
        <f>SUM(I193,I194,I195,I196)</f>
        <v>#REF!</v>
      </c>
      <c r="J197" s="827">
        <v>54.31</v>
      </c>
      <c r="K197" s="157">
        <f>SUM(K193,K194,K195,K196)</f>
        <v>2259401</v>
      </c>
      <c r="L197" s="648">
        <f>SUM(L193,L194,L195,L196)</f>
        <v>2172052</v>
      </c>
      <c r="M197" s="157">
        <f>SUM(M193,M194,M195,M196)</f>
        <v>627277.64</v>
      </c>
      <c r="N197" s="975">
        <f>SUM(N193,-N194,N195,N196)</f>
        <v>57935</v>
      </c>
      <c r="O197" s="648">
        <f>SUM(O193,O194,O195,O196)</f>
        <v>2224987</v>
      </c>
      <c r="P197" s="1091">
        <f>P193+P194+P195+P196</f>
        <v>1214312.74</v>
      </c>
      <c r="Q197" s="648">
        <f>SUM(Q193,Q194,Q195,Q196)</f>
        <v>1613329</v>
      </c>
      <c r="R197" s="648">
        <f>SUM(R193,R194,R195,R196)</f>
        <v>1184329</v>
      </c>
    </row>
  </sheetData>
  <sheetProtection/>
  <mergeCells count="16">
    <mergeCell ref="A5:F5"/>
    <mergeCell ref="A26:C26"/>
    <mergeCell ref="K5:Q5"/>
    <mergeCell ref="A2:Q2"/>
    <mergeCell ref="K41:Q41"/>
    <mergeCell ref="J78:Q78"/>
    <mergeCell ref="A69:C69"/>
    <mergeCell ref="A100:C100"/>
    <mergeCell ref="A181:C181"/>
    <mergeCell ref="A182:C182"/>
    <mergeCell ref="A183:C183"/>
    <mergeCell ref="K117:Q117"/>
    <mergeCell ref="A122:C122"/>
    <mergeCell ref="K124:Q124"/>
    <mergeCell ref="I159:Q159"/>
    <mergeCell ref="A138:C138"/>
  </mergeCells>
  <printOptions/>
  <pageMargins left="0.5511811023622047" right="0.5905511811023623" top="0.5905511811023623" bottom="0.5905511811023623" header="0.31496062992125984" footer="0.5118110236220472"/>
  <pageSetup horizontalDpi="300" verticalDpi="300" orientation="landscape" paperSize="9" r:id="rId1"/>
  <headerFooter alignWithMargins="0">
    <oddHeader>&amp;CROZPOČET OBCE TEKOVSKÉ LUŽANY NA ROK  2012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M29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1209" t="s">
        <v>360</v>
      </c>
      <c r="D17" s="1209"/>
      <c r="E17" s="1209"/>
      <c r="F17" s="1209"/>
      <c r="G17" s="1209"/>
      <c r="H17" s="1209"/>
      <c r="I17" s="1209"/>
      <c r="J17" s="1209"/>
      <c r="K17" s="1209"/>
      <c r="L17" s="1209"/>
    </row>
    <row r="18" spans="3:12" ht="12.75">
      <c r="C18" s="1209"/>
      <c r="D18" s="1209"/>
      <c r="E18" s="1209"/>
      <c r="F18" s="1209"/>
      <c r="G18" s="1209"/>
      <c r="H18" s="1209"/>
      <c r="I18" s="1209"/>
      <c r="J18" s="1209"/>
      <c r="K18" s="1209"/>
      <c r="L18" s="1209"/>
    </row>
    <row r="19" spans="3:12" ht="12.75">
      <c r="C19" s="1209"/>
      <c r="D19" s="1209"/>
      <c r="E19" s="1209"/>
      <c r="F19" s="1209"/>
      <c r="G19" s="1209"/>
      <c r="H19" s="1209"/>
      <c r="I19" s="1209"/>
      <c r="J19" s="1209"/>
      <c r="K19" s="1209"/>
      <c r="L19" s="1209"/>
    </row>
    <row r="21" spans="7:9" ht="12.75">
      <c r="G21" s="1210" t="s">
        <v>361</v>
      </c>
      <c r="H21" s="1210"/>
      <c r="I21" s="1210"/>
    </row>
    <row r="24" spans="2:9" ht="12.75">
      <c r="B24" s="3" t="s">
        <v>362</v>
      </c>
      <c r="I24" s="3" t="s">
        <v>317</v>
      </c>
    </row>
    <row r="25" spans="2:9" ht="12.75">
      <c r="B25" s="564" t="s">
        <v>319</v>
      </c>
      <c r="I25" s="564" t="s">
        <v>318</v>
      </c>
    </row>
    <row r="26" spans="9:13" ht="12.75">
      <c r="I26" s="564"/>
      <c r="M26" s="564"/>
    </row>
    <row r="27" spans="2:9" ht="12.75">
      <c r="B27" s="3" t="s">
        <v>363</v>
      </c>
      <c r="I27" s="3" t="s">
        <v>364</v>
      </c>
    </row>
    <row r="28" spans="2:9" ht="12.75">
      <c r="B28" s="565" t="s">
        <v>320</v>
      </c>
      <c r="I28" s="565" t="s">
        <v>365</v>
      </c>
    </row>
    <row r="29" ht="12.75">
      <c r="B29" s="565" t="s">
        <v>321</v>
      </c>
    </row>
  </sheetData>
  <sheetProtection/>
  <mergeCells count="2">
    <mergeCell ref="C17:L19"/>
    <mergeCell ref="G21:I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2012-08-07T09:57:54Z</cp:lastPrinted>
  <dcterms:created xsi:type="dcterms:W3CDTF">2010-02-10T08:43:15Z</dcterms:created>
  <dcterms:modified xsi:type="dcterms:W3CDTF">2012-08-07T09:58:46Z</dcterms:modified>
  <cp:category/>
  <cp:version/>
  <cp:contentType/>
  <cp:contentStatus/>
</cp:coreProperties>
</file>