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ýdavky" sheetId="1" r:id="rId1"/>
    <sheet name="príjmy" sheetId="2" r:id="rId2"/>
    <sheet name="oba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<sst xmlns="http://schemas.openxmlformats.org/spreadsheetml/2006/main" count="860" uniqueCount="353">
  <si>
    <t>€</t>
  </si>
  <si>
    <t>Bežné výdavky</t>
  </si>
  <si>
    <t>%</t>
  </si>
  <si>
    <t>01.1.1 Výdavky verejnej správy</t>
  </si>
  <si>
    <t>Mzdy, platy, sl.príjmy a ost.os.vyrovnania</t>
  </si>
  <si>
    <t>Poistné a príspevky do poisťovní</t>
  </si>
  <si>
    <t>Tovary a služby</t>
  </si>
  <si>
    <t>z toho  631</t>
  </si>
  <si>
    <t>Cestovné náhrady</t>
  </si>
  <si>
    <t>Energia, voda, telekomunikácie</t>
  </si>
  <si>
    <t>Materiál:</t>
  </si>
  <si>
    <t>001.</t>
  </si>
  <si>
    <t>interiérové vybavenie</t>
  </si>
  <si>
    <t>002.</t>
  </si>
  <si>
    <t>výpočtová technika</t>
  </si>
  <si>
    <t>004.</t>
  </si>
  <si>
    <t>prevádzkové stroje a zariadenia</t>
  </si>
  <si>
    <t>006.</t>
  </si>
  <si>
    <t>všeobecný materiál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</si>
  <si>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</si>
  <si>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</si>
  <si>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</si>
  <si>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</si>
  <si>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</si>
  <si>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</si>
  <si>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</si>
  <si>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</si>
  <si>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</si>
  <si>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</si>
  <si>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Doprava:</t>
  </si>
  <si>
    <t>palivo, mazivá, oleje</t>
  </si>
  <si>
    <t>údržba, opravy</t>
  </si>
  <si>
    <t>003.</t>
  </si>
  <si>
    <t>poistenie</t>
  </si>
  <si>
    <t>prepravné</t>
  </si>
  <si>
    <t>005.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</si>
  <si>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</si>
  <si>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</si>
  <si>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</si>
  <si>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</si>
  <si>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</si>
  <si>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</si>
  <si>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</si>
  <si>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</si>
  <si>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</si>
  <si>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</si>
  <si>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</si>
  <si>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</si>
  <si>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</si>
  <si>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špeciálne služby</t>
  </si>
  <si>
    <t>štúdie, posudky</t>
  </si>
  <si>
    <t>012.</t>
  </si>
  <si>
    <t>poplatky, odvody a dane</t>
  </si>
  <si>
    <t>014.</t>
  </si>
  <si>
    <t>stravovanie</t>
  </si>
  <si>
    <t>015.</t>
  </si>
  <si>
    <t>poistné</t>
  </si>
  <si>
    <t>prídel do sociálneho fondu</t>
  </si>
  <si>
    <t>026.</t>
  </si>
  <si>
    <t>kolkové známky</t>
  </si>
  <si>
    <t>027.</t>
  </si>
  <si>
    <t>Odmeny a príspevky</t>
  </si>
  <si>
    <t>Bežné transfery</t>
  </si>
  <si>
    <t>na členské príspevky</t>
  </si>
  <si>
    <t>01.1.2 Finančná a rozpočtová oblasť</t>
  </si>
  <si>
    <t>Služby</t>
  </si>
  <si>
    <t>01.3.3 Iné všeobecné služby /matrika/</t>
  </si>
  <si>
    <t>Energie a telekomunikácie</t>
  </si>
  <si>
    <t>Materiál</t>
  </si>
  <si>
    <t>Všeobecný materiál</t>
  </si>
  <si>
    <t>Rutinná a štandartná údržba</t>
  </si>
  <si>
    <t>Školenia, kurzy, semináre</t>
  </si>
  <si>
    <t>01</t>
  </si>
  <si>
    <t>Všeobecné verejné služby</t>
  </si>
  <si>
    <t>02.2.0 Civilná obrana</t>
  </si>
  <si>
    <t>02</t>
  </si>
  <si>
    <t>Civilná ochrana</t>
  </si>
  <si>
    <t>03.1.0 Policajné služby</t>
  </si>
  <si>
    <t>Pracovné odevy, obuv, prac. Pomôcky</t>
  </si>
  <si>
    <t>Dopravné</t>
  </si>
  <si>
    <t>Palivá, mazivá, oleje</t>
  </si>
  <si>
    <t>Údržba, opravy</t>
  </si>
  <si>
    <t>Poistenie</t>
  </si>
  <si>
    <t>Transfery (členské, odchodné)</t>
  </si>
  <si>
    <t>03.2.0 Požiarna ochrana</t>
  </si>
  <si>
    <t>Pracovné odevy, obuv a prac. Pomôcky</t>
  </si>
  <si>
    <t>03</t>
  </si>
  <si>
    <t>Policajné služby, PO</t>
  </si>
  <si>
    <t>04.1.1 Všeobecná ekonomická a obchodná oblasť</t>
  </si>
  <si>
    <t>04.1.2 Všeobecno - pracovná oblasť /aktivačná činnosť/</t>
  </si>
  <si>
    <t>04.4.3 Výstavba</t>
  </si>
  <si>
    <t>Špeciálne služby</t>
  </si>
  <si>
    <t>04.5.1 Cestná doprava</t>
  </si>
  <si>
    <t>04.7.3 Cestovný ruch</t>
  </si>
  <si>
    <t>04</t>
  </si>
  <si>
    <t>Ekonomická oblasť</t>
  </si>
  <si>
    <t>05.1.0 Nakladanie s odpadmi</t>
  </si>
  <si>
    <t>Palivá, mazivá a oleje</t>
  </si>
  <si>
    <t>Prenájom</t>
  </si>
  <si>
    <t>05.2.0 Nakladanie s odpadovými vodami</t>
  </si>
  <si>
    <t>05.6.0 Ochrana životného prostredia</t>
  </si>
  <si>
    <t>05</t>
  </si>
  <si>
    <t>Ochrana životného prostredia</t>
  </si>
  <si>
    <t>06.2.0 Rozvoj obce</t>
  </si>
  <si>
    <t>06.4.0 Verejné osvetlenie</t>
  </si>
  <si>
    <t>06</t>
  </si>
  <si>
    <t>Občianska vybavenosť</t>
  </si>
  <si>
    <t>07.6.0 Zdravotníctvo inde neklasifikované</t>
  </si>
  <si>
    <t>07</t>
  </si>
  <si>
    <t>Zdravotníctvo</t>
  </si>
  <si>
    <t>08.1.0 Rekreačné a športové služby</t>
  </si>
  <si>
    <t xml:space="preserve">Transfery  </t>
  </si>
  <si>
    <t>08.2.0 Kultúrne služby</t>
  </si>
  <si>
    <t>08.2.0.3 Klubové a špeciálne kultúrne zariadenia</t>
  </si>
  <si>
    <t>08.2.0.5 Knižnice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</si>
  <si>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</si>
  <si>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</si>
  <si>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</si>
  <si>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</si>
  <si>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630,640,</t>
  </si>
  <si>
    <t>Správa cintorínov</t>
  </si>
  <si>
    <t>Transfery</t>
  </si>
  <si>
    <t>Nezisk.org.poskyt.všeob.prospešné služby</t>
  </si>
  <si>
    <t>08</t>
  </si>
  <si>
    <t>Športové, kultúrne a spol.služby</t>
  </si>
  <si>
    <t>09.1.1.1 Predškolská výchova s bežnou starostlivosťou</t>
  </si>
  <si>
    <t>MŠ</t>
  </si>
  <si>
    <t>610,620,</t>
  </si>
  <si>
    <t>ZŠS</t>
  </si>
  <si>
    <t>09.1.2.1 Základné vzdelanie s bežnou starostlivosťou</t>
  </si>
  <si>
    <t>09.1.2.2</t>
  </si>
  <si>
    <t>09.6.0.</t>
  </si>
  <si>
    <t>Zariadenie školského stravovania</t>
  </si>
  <si>
    <t>09</t>
  </si>
  <si>
    <t>Vzdelávanie</t>
  </si>
  <si>
    <t>10  Sociálne zabezpečenie</t>
  </si>
  <si>
    <t>10.2.0.2</t>
  </si>
  <si>
    <t>Stravovanie dôchodcov</t>
  </si>
  <si>
    <t>Vianočné poukážky</t>
  </si>
  <si>
    <t>10.7.0.2</t>
  </si>
  <si>
    <t>10.7.0.</t>
  </si>
  <si>
    <t>Jednorázová dávka v HN</t>
  </si>
  <si>
    <t>10.4.0.2</t>
  </si>
  <si>
    <t>Komunitné a informačné centrum</t>
  </si>
  <si>
    <t>10.7.0.1.</t>
  </si>
  <si>
    <t>Sociálne príspevky</t>
  </si>
  <si>
    <t>10</t>
  </si>
  <si>
    <t>Sociálne zabezpečenie</t>
  </si>
  <si>
    <t>Bežné výdavky spolu:</t>
  </si>
  <si>
    <t>Kapitálové výdavky</t>
  </si>
  <si>
    <t>Nákup výpočtovej techniky</t>
  </si>
  <si>
    <t>Rekonštrukcia a prístavba hasičskej zbrojnice</t>
  </si>
  <si>
    <t>04.5.1.3 Správa a údržba ciest</t>
  </si>
  <si>
    <t>Rekonštrukcia ciest, chodníkov</t>
  </si>
  <si>
    <t>06.4.0. Verejné osvetlenie</t>
  </si>
  <si>
    <t>Prípravná a projektová dokumentácia</t>
  </si>
  <si>
    <t>Rekonštrukcia a modernizácia VO</t>
  </si>
  <si>
    <t>Realizácia stavieb</t>
  </si>
  <si>
    <t>06.2.0 Rozvoj obcí</t>
  </si>
  <si>
    <t>Projektová dokumentácia</t>
  </si>
  <si>
    <t>Rekonštrukcia autobusových zastávok</t>
  </si>
  <si>
    <t>Viacúčelové športové ihrisko</t>
  </si>
  <si>
    <t>Rekonštrukcia a modernizácia</t>
  </si>
  <si>
    <t>Kapitálové výdavky spolu: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</si>
  <si>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</si>
  <si>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</si>
  <si>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</si>
  <si>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</si>
  <si>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</si>
  <si>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</si>
  <si>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</si>
  <si>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</si>
  <si>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</si>
  <si>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</si>
  <si>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</si>
  <si>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</si>
  <si>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</si>
  <si>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Daňové príjmy - dane z príjmov, dane z majetku</t>
  </si>
  <si>
    <t>Výnos dane z príjmov poukázaný samospráve</t>
  </si>
  <si>
    <t>Daň z nehnuteľností</t>
  </si>
  <si>
    <t>Daň z pozemkov</t>
  </si>
  <si>
    <t>Daň zo stavieb</t>
  </si>
  <si>
    <t>Daň z bytov</t>
  </si>
  <si>
    <t>Daňové príjmy - dane za špecifické služby</t>
  </si>
  <si>
    <t>Daň za psa</t>
  </si>
  <si>
    <t>Daň za zábavné hracie prístroje</t>
  </si>
  <si>
    <t>Daň za užívanie verejného priestranstva</t>
  </si>
  <si>
    <t>Daň za umiestnenie jadrového zar.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</si>
  <si>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</si>
  <si>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</si>
  <si>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</si>
  <si>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</si>
  <si>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</si>
  <si>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</si>
  <si>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</si>
  <si>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</si>
  <si>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</si>
  <si>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</si>
  <si>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</si>
  <si>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Za stravné /OcÚ/</t>
  </si>
  <si>
    <t>Za stravné /ZŠ/</t>
  </si>
  <si>
    <t>Príspevky z recyklačného fondu</t>
  </si>
  <si>
    <t>Iné nedaňové príjmy</t>
  </si>
  <si>
    <t>Úroky z úverov a vkladov</t>
  </si>
  <si>
    <t>008.</t>
  </si>
  <si>
    <t>Z výťažkov z lotérií</t>
  </si>
  <si>
    <t>019.</t>
  </si>
  <si>
    <t>Z refundácie</t>
  </si>
  <si>
    <t>Tuzemské bežné granty a transfery</t>
  </si>
  <si>
    <t>Dotácia na školstvo</t>
  </si>
  <si>
    <t>Dotácia na podporu zamestnanosti</t>
  </si>
  <si>
    <t>Dotácia pozemné komunikácie</t>
  </si>
  <si>
    <t xml:space="preserve">001. </t>
  </si>
  <si>
    <t>Dotácia na dopravné</t>
  </si>
  <si>
    <t>Dotácia na vzdelávacie poukazy</t>
  </si>
  <si>
    <t>Dotácia na stravovanie detí v HN</t>
  </si>
  <si>
    <t>Dotácia na školské potreby</t>
  </si>
  <si>
    <t>Zahraničné transfery a granty</t>
  </si>
  <si>
    <t>Prostriedky z rozpočtu EU</t>
  </si>
  <si>
    <t>Bežné príjmy spolu</t>
  </si>
  <si>
    <t>Príjem z predaja kapitálových aktív</t>
  </si>
  <si>
    <t>Príjem z predaja pozemkov a nehm.aktív</t>
  </si>
  <si>
    <t>MVaRR SR (škola)</t>
  </si>
  <si>
    <t>MV SR (hasičská zbrojnica)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</si>
  <si>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</si>
  <si>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</si>
  <si>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</si>
  <si>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</si>
  <si>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</si>
  <si>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Tuzemské úvery, pôžičky a návratné finančné výpomoci</t>
  </si>
  <si>
    <t>Bankové úvery dlhodobé</t>
  </si>
  <si>
    <t>Ostatné úvery a návratné finančné výpomoci</t>
  </si>
  <si>
    <t>Transfer na osobitného príjemcu-RP</t>
  </si>
  <si>
    <t>023.</t>
  </si>
  <si>
    <t>osobitný príjemca-RP</t>
  </si>
  <si>
    <r>
      <t>05.</t>
    </r>
    <r>
      <rPr>
        <i/>
        <sz val="10"/>
        <rFont val="Arial CE"/>
        <family val="0"/>
      </rPr>
      <t>2.0 Nakladanie s odpadovými vodami</t>
    </r>
  </si>
  <si>
    <t>Leader</t>
  </si>
  <si>
    <t>MVaRR SR (centrum obce)</t>
  </si>
  <si>
    <t>Rekonštrukcia parku</t>
  </si>
  <si>
    <t>Výstavba centra obce</t>
  </si>
  <si>
    <t>Dotácia na školstvo-MŠ</t>
  </si>
  <si>
    <t>odmeny na základe dohôd-pre čl.zast.</t>
  </si>
  <si>
    <t>Dotácia na podporu športu - MOS</t>
  </si>
  <si>
    <t>Od Ministerstva financií SR-z tit.výpadku daní</t>
  </si>
  <si>
    <t>Služby,školenia</t>
  </si>
  <si>
    <t>Odstupné</t>
  </si>
  <si>
    <t>Dotácia na ochranu ŽP-povodeň jún</t>
  </si>
  <si>
    <t>splácanie úrokov banke - úver</t>
  </si>
  <si>
    <t>provízie</t>
  </si>
  <si>
    <t>Energia,voda,telekomunikácia</t>
  </si>
  <si>
    <t>Potraviny</t>
  </si>
  <si>
    <t>Odmeny a príspevky-voľby</t>
  </si>
  <si>
    <t>všeobecný materiál - životné prostredie</t>
  </si>
  <si>
    <t>nezisk.org.-všeob.prosp.služby</t>
  </si>
  <si>
    <t>Odmeny na základe dohôd</t>
  </si>
  <si>
    <t>Interiérové vybavenie</t>
  </si>
  <si>
    <t>Dopravné, servis</t>
  </si>
  <si>
    <t>Prepravné</t>
  </si>
  <si>
    <t>výdavky na miesta v detských domovoch</t>
  </si>
  <si>
    <t>Knihy, časopisy, odborná literatúra</t>
  </si>
  <si>
    <t>Materiál, knihy</t>
  </si>
  <si>
    <t>Materiál - zdroj ŠR</t>
  </si>
  <si>
    <t>Mzdy, platy,príjmy a ost. os. vyrovn.</t>
  </si>
  <si>
    <t xml:space="preserve">Daň za komunálny odpad </t>
  </si>
  <si>
    <t>škoské potreby-zdroj ŠR</t>
  </si>
  <si>
    <t>na stravovanie detí v HN-zdroj ŠR</t>
  </si>
  <si>
    <t>príspevok na dopravu-zdroj ŠR</t>
  </si>
  <si>
    <t>Dotácia na matričnú činnosť,evid.obyv.</t>
  </si>
  <si>
    <t>Dotácia pre deti zo soc.znevýh.prostr.</t>
  </si>
  <si>
    <t>Mzdy - za sčítanie obyv.</t>
  </si>
  <si>
    <t xml:space="preserve">Materiál </t>
  </si>
  <si>
    <t>vš.služby-vian.dekor. - min.roky</t>
  </si>
  <si>
    <t>10.7.0.1</t>
  </si>
  <si>
    <t>Za stravné MŠ</t>
  </si>
  <si>
    <t>Úroky z vkladov ZŠ, MŠ</t>
  </si>
  <si>
    <t>Z náhrad z poistného plnenie</t>
  </si>
  <si>
    <t>Na úrazové poistenie</t>
  </si>
  <si>
    <t>Nájomné prev. strojov</t>
  </si>
  <si>
    <t>Poštové a telekomunikačné služby</t>
  </si>
  <si>
    <t>Prevádzkové stroje,prístroje, zariad.</t>
  </si>
  <si>
    <t>na odstupné</t>
  </si>
  <si>
    <t xml:space="preserve">Občianskemu združ.,-mažoretky </t>
  </si>
  <si>
    <t>rozpočet 2011</t>
  </si>
  <si>
    <t>plnenie I.Q</t>
  </si>
  <si>
    <t>plnenie I. - II. Q</t>
  </si>
  <si>
    <t>plnenie I. - III. Q</t>
  </si>
  <si>
    <t>1. úprava rozpočtu</t>
  </si>
  <si>
    <t>plnenie I. - IV. Q</t>
  </si>
  <si>
    <t>daňové príjmy</t>
  </si>
  <si>
    <t>Daňové príjmy celkom</t>
  </si>
  <si>
    <t>nedaňové príjmy</t>
  </si>
  <si>
    <t>Príjmy rozpočtu obce Tekovské Lužany</t>
  </si>
  <si>
    <t>granty a transfery</t>
  </si>
  <si>
    <t>Nedaňové príjmy spolu</t>
  </si>
  <si>
    <t>Granty a transfery spolu</t>
  </si>
  <si>
    <t>Základná škola</t>
  </si>
  <si>
    <t>Základná škola s VJM</t>
  </si>
  <si>
    <t>Materská škola</t>
  </si>
  <si>
    <t>SUMARIZÁCIA</t>
  </si>
  <si>
    <t>príjmy z ostatných finančných operácií</t>
  </si>
  <si>
    <t>01 všeobecné verejné služby</t>
  </si>
  <si>
    <t>02 civilná ochrana</t>
  </si>
  <si>
    <t>03 policajné služby</t>
  </si>
  <si>
    <t>04 všeobecná ekonomická a obchodná oblasť</t>
  </si>
  <si>
    <t>05 ochrana životného prostredia</t>
  </si>
  <si>
    <t>06 občianska vybavenosť</t>
  </si>
  <si>
    <t>07 zdravotníctvo</t>
  </si>
  <si>
    <t>08 športové, kultúrne a spoločenské služby</t>
  </si>
  <si>
    <t>09 vzdelávanie</t>
  </si>
  <si>
    <t>10 sociálne zabezpečenie</t>
  </si>
  <si>
    <t>Výdavkové finančné oprácie</t>
  </si>
  <si>
    <t>v tom: Daň z pozemkov-minulé roky</t>
  </si>
  <si>
    <t>v tom: Daň zo stavieb-minulé roky</t>
  </si>
  <si>
    <t>v tom: Daň za komunálny odpad-minulé roky</t>
  </si>
  <si>
    <t>v tom: všeobecný materiál-zdroj ŠR</t>
  </si>
  <si>
    <t>v tom: Mzdy - zdroj ŠR</t>
  </si>
  <si>
    <t>V tom: Poistné a prísp. do poisťovní-zdroj ŠR</t>
  </si>
  <si>
    <t>v tom: Pracovné odevy+materiál</t>
  </si>
  <si>
    <t>v tom: Poistné a prísp. do poisťovní - zdroj ŠR</t>
  </si>
  <si>
    <t>v tom: Služby - min.roky</t>
  </si>
  <si>
    <t>v tom: Materiál</t>
  </si>
  <si>
    <t>v tom: Daň za psa-minulé roky</t>
  </si>
  <si>
    <t>Zo ŠR MF SR - voľby</t>
  </si>
  <si>
    <t>MVaRR SR (ZS)</t>
  </si>
  <si>
    <t>MVRR SR (MŠ)</t>
  </si>
  <si>
    <t>ZS</t>
  </si>
  <si>
    <t>Náhrada škody T a M</t>
  </si>
  <si>
    <t>Výdavky rozpočtu obce Tekovské Lužany na rok 2012</t>
  </si>
  <si>
    <t>ROZPOČET OBCE TEKOVSKÉ LUŽANY NA ROK 2012</t>
  </si>
  <si>
    <t>Spracovateľ návrhu:</t>
  </si>
  <si>
    <t>Predkladateľ návrhu:</t>
  </si>
  <si>
    <t>Návrh na uznesenie:</t>
  </si>
  <si>
    <t>Obecné zastupiteľstvo v Tekovských Lužanoch</t>
  </si>
  <si>
    <t>uznesením číslo:</t>
  </si>
  <si>
    <t>schvaľuje</t>
  </si>
  <si>
    <t>rozpočet obce Tekovské Lužany na rok 2012</t>
  </si>
  <si>
    <t>Iveta Somogyiová, účtovníčka obce</t>
  </si>
  <si>
    <t>Ing. Marián Kotora</t>
  </si>
  <si>
    <t>starosta obce</t>
  </si>
  <si>
    <t>plnenie 2011</t>
  </si>
  <si>
    <t>Reprezentačné</t>
  </si>
  <si>
    <t>Služby - zdroj ŠR</t>
  </si>
  <si>
    <t>v tom: školské potreby</t>
  </si>
  <si>
    <t>v tom: predšk. vek</t>
  </si>
  <si>
    <t>pohrebné</t>
  </si>
  <si>
    <t>nenávr. dávka v HN</t>
  </si>
  <si>
    <t>ŠKD</t>
  </si>
  <si>
    <t>dopravné</t>
  </si>
  <si>
    <t>dotácia pre deti zo soc.znevýh.prostredia</t>
  </si>
  <si>
    <t>školské potreby</t>
  </si>
  <si>
    <t>vzdelávacie poukazy</t>
  </si>
  <si>
    <t>komunitné služby</t>
  </si>
  <si>
    <t>Granty - VJM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</si>
</sst>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_-* #,##0.00,_S_k_-;\-* #,##0.00,_S_k_-;_-* \-??\ _S_k_-;_-@_-"/>
    <numFmt numFmtId="189" formatCode="dd/mm/yyyy"/>
    <numFmt numFmtId="190" formatCode="#,##0;\-#,##0"/>
    <numFmt numFmtId="191" formatCode="0.000"/>
    <numFmt numFmtId="192" formatCode="0.0"/>
    <numFmt numFmtId="193" formatCode="#,##0.0"/>
    <numFmt numFmtId="194" formatCode="0.0000"/>
    <numFmt numFmtId="195" formatCode="#,##0.0;\-#,##0.0"/>
    <numFmt numFmtId="196" formatCode="#,##0.00;\-#,##0.00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 CE"/>
      <family val="2"/>
    </font>
    <font>
      <i/>
      <sz val="8"/>
      <color indexed="10"/>
      <name val="Arial CE"/>
      <family val="2"/>
    </font>
    <font>
      <b/>
      <i/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57"/>
      <name val="Arial CE"/>
      <family val="2"/>
    </font>
    <font>
      <sz val="8"/>
      <color indexed="48"/>
      <name val="Arial CE"/>
      <family val="2"/>
    </font>
    <font>
      <b/>
      <sz val="16"/>
      <name val="Arial CE"/>
      <family val="2"/>
    </font>
    <font>
      <i/>
      <sz val="8"/>
      <color indexed="48"/>
      <name val="Arial CE"/>
      <family val="2"/>
    </font>
    <font>
      <sz val="8"/>
      <color indexed="11"/>
      <name val="Arial CE"/>
      <family val="2"/>
    </font>
    <font>
      <i/>
      <sz val="8"/>
      <color indexed="12"/>
      <name val="Arial CE"/>
      <family val="0"/>
    </font>
    <font>
      <i/>
      <sz val="10"/>
      <color indexed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188" fontId="0" fillId="0" borderId="0" applyFill="0" applyAlignment="0" applyProtection="0"/>
    <xf numFmtId="41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7" borderId="5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 vertical="top"/>
    </xf>
    <xf numFmtId="0" fontId="3" fillId="18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5" fillId="19" borderId="11" xfId="0" applyFont="1" applyFill="1" applyBorder="1" applyAlignment="1">
      <alignment vertical="top"/>
    </xf>
    <xf numFmtId="0" fontId="5" fillId="19" borderId="12" xfId="0" applyFont="1" applyFill="1" applyBorder="1" applyAlignment="1">
      <alignment horizontal="left"/>
    </xf>
    <xf numFmtId="3" fontId="6" fillId="19" borderId="13" xfId="0" applyNumberFormat="1" applyFont="1" applyFill="1" applyBorder="1" applyAlignment="1">
      <alignment horizontal="right"/>
    </xf>
    <xf numFmtId="3" fontId="6" fillId="19" borderId="13" xfId="0" applyNumberFormat="1" applyFont="1" applyFill="1" applyBorder="1" applyAlignment="1">
      <alignment horizontal="right" vertical="top"/>
    </xf>
    <xf numFmtId="4" fontId="6" fillId="19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8" fontId="7" fillId="0" borderId="11" xfId="41" applyFont="1" applyFill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5" fillId="19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3" fontId="6" fillId="19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5" fillId="19" borderId="20" xfId="0" applyFont="1" applyFill="1" applyBorder="1" applyAlignment="1">
      <alignment/>
    </xf>
    <xf numFmtId="0" fontId="5" fillId="19" borderId="2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center"/>
    </xf>
    <xf numFmtId="49" fontId="3" fillId="20" borderId="10" xfId="0" applyNumberFormat="1" applyFont="1" applyFill="1" applyBorder="1" applyAlignment="1">
      <alignment horizontal="right"/>
    </xf>
    <xf numFmtId="0" fontId="7" fillId="20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3" fontId="3" fillId="20" borderId="13" xfId="0" applyNumberFormat="1" applyFont="1" applyFill="1" applyBorder="1" applyAlignment="1">
      <alignment horizontal="right"/>
    </xf>
    <xf numFmtId="4" fontId="3" fillId="20" borderId="1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5" fillId="19" borderId="23" xfId="0" applyFont="1" applyFill="1" applyBorder="1" applyAlignment="1">
      <alignment/>
    </xf>
    <xf numFmtId="0" fontId="5" fillId="19" borderId="24" xfId="0" applyFont="1" applyFill="1" applyBorder="1" applyAlignment="1">
      <alignment/>
    </xf>
    <xf numFmtId="0" fontId="5" fillId="19" borderId="25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5" fillId="19" borderId="14" xfId="0" applyFont="1" applyFill="1" applyBorder="1" applyAlignment="1">
      <alignment/>
    </xf>
    <xf numFmtId="0" fontId="5" fillId="19" borderId="15" xfId="0" applyFont="1" applyFill="1" applyBorder="1" applyAlignment="1">
      <alignment/>
    </xf>
    <xf numFmtId="0" fontId="5" fillId="19" borderId="16" xfId="0" applyFont="1" applyFill="1" applyBorder="1" applyAlignment="1">
      <alignment/>
    </xf>
    <xf numFmtId="3" fontId="6" fillId="19" borderId="17" xfId="0" applyNumberFormat="1" applyFont="1" applyFill="1" applyBorder="1" applyAlignment="1">
      <alignment/>
    </xf>
    <xf numFmtId="3" fontId="6" fillId="19" borderId="17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22" xfId="0" applyNumberFormat="1" applyFont="1" applyBorder="1" applyAlignment="1">
      <alignment horizontal="left"/>
    </xf>
    <xf numFmtId="4" fontId="7" fillId="0" borderId="2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3" fontId="6" fillId="19" borderId="13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0" fontId="7" fillId="19" borderId="10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19" borderId="12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190" fontId="5" fillId="0" borderId="13" xfId="0" applyNumberFormat="1" applyFont="1" applyBorder="1" applyAlignment="1">
      <alignment/>
    </xf>
    <xf numFmtId="190" fontId="7" fillId="0" borderId="13" xfId="0" applyNumberFormat="1" applyFont="1" applyBorder="1" applyAlignment="1">
      <alignment horizontal="left"/>
    </xf>
    <xf numFmtId="190" fontId="7" fillId="0" borderId="13" xfId="0" applyNumberFormat="1" applyFont="1" applyBorder="1" applyAlignment="1">
      <alignment/>
    </xf>
    <xf numFmtId="190" fontId="7" fillId="0" borderId="22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20" borderId="10" xfId="0" applyFont="1" applyFill="1" applyBorder="1" applyAlignment="1">
      <alignment/>
    </xf>
    <xf numFmtId="0" fontId="11" fillId="20" borderId="10" xfId="0" applyFont="1" applyFill="1" applyBorder="1" applyAlignment="1">
      <alignment/>
    </xf>
    <xf numFmtId="0" fontId="11" fillId="20" borderId="12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2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19" borderId="18" xfId="0" applyFont="1" applyFill="1" applyBorder="1" applyAlignment="1">
      <alignment/>
    </xf>
    <xf numFmtId="0" fontId="6" fillId="19" borderId="0" xfId="0" applyFont="1" applyFill="1" applyBorder="1" applyAlignment="1">
      <alignment vertical="top"/>
    </xf>
    <xf numFmtId="0" fontId="6" fillId="19" borderId="19" xfId="0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3" fontId="7" fillId="0" borderId="26" xfId="0" applyNumberFormat="1" applyFont="1" applyFill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7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2" xfId="0" applyFont="1" applyBorder="1" applyAlignment="1">
      <alignment horizontal="left"/>
    </xf>
    <xf numFmtId="3" fontId="7" fillId="2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4" fontId="7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 horizontal="left"/>
    </xf>
    <xf numFmtId="3" fontId="4" fillId="0" borderId="26" xfId="0" applyNumberFormat="1" applyFont="1" applyFill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4" fontId="0" fillId="0" borderId="29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3" fillId="21" borderId="0" xfId="0" applyNumberFormat="1" applyFont="1" applyFill="1" applyBorder="1" applyAlignment="1">
      <alignment/>
    </xf>
    <xf numFmtId="4" fontId="7" fillId="2" borderId="13" xfId="0" applyNumberFormat="1" applyFont="1" applyFill="1" applyBorder="1" applyAlignment="1">
      <alignment horizontal="center"/>
    </xf>
    <xf numFmtId="1" fontId="6" fillId="19" borderId="13" xfId="0" applyNumberFormat="1" applyFont="1" applyFill="1" applyBorder="1" applyAlignment="1">
      <alignment/>
    </xf>
    <xf numFmtId="3" fontId="29" fillId="0" borderId="13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3" fontId="29" fillId="0" borderId="13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3" fontId="29" fillId="0" borderId="13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left"/>
    </xf>
    <xf numFmtId="3" fontId="7" fillId="2" borderId="1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7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/>
    </xf>
    <xf numFmtId="4" fontId="30" fillId="2" borderId="13" xfId="0" applyNumberFormat="1" applyFont="1" applyFill="1" applyBorder="1" applyAlignment="1">
      <alignment horizontal="center"/>
    </xf>
    <xf numFmtId="0" fontId="29" fillId="2" borderId="10" xfId="0" applyFont="1" applyFill="1" applyBorder="1" applyAlignment="1">
      <alignment/>
    </xf>
    <xf numFmtId="0" fontId="29" fillId="2" borderId="11" xfId="0" applyFont="1" applyFill="1" applyBorder="1" applyAlignment="1">
      <alignment/>
    </xf>
    <xf numFmtId="0" fontId="29" fillId="2" borderId="12" xfId="0" applyFont="1" applyFill="1" applyBorder="1" applyAlignment="1">
      <alignment/>
    </xf>
    <xf numFmtId="3" fontId="29" fillId="2" borderId="13" xfId="0" applyNumberFormat="1" applyFont="1" applyFill="1" applyBorder="1" applyAlignment="1">
      <alignment horizontal="left"/>
    </xf>
    <xf numFmtId="3" fontId="29" fillId="2" borderId="13" xfId="0" applyNumberFormat="1" applyFont="1" applyFill="1" applyBorder="1" applyAlignment="1">
      <alignment horizontal="left"/>
    </xf>
    <xf numFmtId="4" fontId="31" fillId="2" borderId="1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4" fontId="29" fillId="0" borderId="13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9" fontId="5" fillId="19" borderId="35" xfId="0" applyNumberFormat="1" applyFont="1" applyFill="1" applyBorder="1" applyAlignment="1">
      <alignment horizontal="left"/>
    </xf>
    <xf numFmtId="0" fontId="5" fillId="19" borderId="28" xfId="0" applyFont="1" applyFill="1" applyBorder="1" applyAlignment="1">
      <alignment/>
    </xf>
    <xf numFmtId="0" fontId="5" fillId="19" borderId="36" xfId="0" applyFont="1" applyFill="1" applyBorder="1" applyAlignment="1">
      <alignment/>
    </xf>
    <xf numFmtId="3" fontId="6" fillId="19" borderId="37" xfId="0" applyNumberFormat="1" applyFont="1" applyFill="1" applyBorder="1" applyAlignment="1">
      <alignment/>
    </xf>
    <xf numFmtId="4" fontId="6" fillId="19" borderId="38" xfId="0" applyNumberFormat="1" applyFont="1" applyFill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29" fillId="0" borderId="35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3" fontId="29" fillId="0" borderId="30" xfId="0" applyNumberFormat="1" applyFont="1" applyBorder="1" applyAlignment="1">
      <alignment horizontal="left"/>
    </xf>
    <xf numFmtId="3" fontId="29" fillId="0" borderId="30" xfId="0" applyNumberFormat="1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7" xfId="0" applyFont="1" applyBorder="1" applyAlignment="1">
      <alignment/>
    </xf>
    <xf numFmtId="3" fontId="29" fillId="0" borderId="22" xfId="0" applyNumberFormat="1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4" fontId="29" fillId="0" borderId="22" xfId="0" applyNumberFormat="1" applyFont="1" applyBorder="1" applyAlignment="1">
      <alignment horizontal="center"/>
    </xf>
    <xf numFmtId="0" fontId="3" fillId="18" borderId="13" xfId="0" applyFont="1" applyFill="1" applyBorder="1" applyAlignment="1">
      <alignment horizontal="justify" vertical="center"/>
    </xf>
    <xf numFmtId="2" fontId="3" fillId="18" borderId="13" xfId="0" applyNumberFormat="1" applyFont="1" applyFill="1" applyBorder="1" applyAlignment="1">
      <alignment horizontal="justify" vertical="center"/>
    </xf>
    <xf numFmtId="3" fontId="4" fillId="0" borderId="0" xfId="0" applyNumberFormat="1" applyFont="1" applyBorder="1" applyAlignment="1">
      <alignment horizontal="right"/>
    </xf>
    <xf numFmtId="0" fontId="2" fillId="18" borderId="11" xfId="0" applyFont="1" applyFill="1" applyBorder="1" applyAlignment="1">
      <alignment vertical="top"/>
    </xf>
    <xf numFmtId="0" fontId="2" fillId="18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18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8" xfId="0" applyNumberFormat="1" applyFont="1" applyBorder="1" applyAlignment="1">
      <alignment horizontal="right"/>
    </xf>
    <xf numFmtId="0" fontId="2" fillId="15" borderId="0" xfId="0" applyFont="1" applyFill="1" applyBorder="1" applyAlignment="1">
      <alignment/>
    </xf>
    <xf numFmtId="0" fontId="7" fillId="0" borderId="27" xfId="0" applyFont="1" applyBorder="1" applyAlignment="1">
      <alignment horizontal="left"/>
    </xf>
    <xf numFmtId="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" fontId="3" fillId="18" borderId="22" xfId="0" applyNumberFormat="1" applyFont="1" applyFill="1" applyBorder="1" applyAlignment="1">
      <alignment horizontal="justify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2" fontId="3" fillId="18" borderId="22" xfId="0" applyNumberFormat="1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22" borderId="42" xfId="0" applyFont="1" applyFill="1" applyBorder="1" applyAlignment="1">
      <alignment/>
    </xf>
    <xf numFmtId="0" fontId="3" fillId="22" borderId="43" xfId="0" applyFont="1" applyFill="1" applyBorder="1" applyAlignment="1">
      <alignment/>
    </xf>
    <xf numFmtId="0" fontId="3" fillId="22" borderId="44" xfId="0" applyFont="1" applyFill="1" applyBorder="1" applyAlignment="1">
      <alignment/>
    </xf>
    <xf numFmtId="3" fontId="4" fillId="22" borderId="45" xfId="0" applyNumberFormat="1" applyFont="1" applyFill="1" applyBorder="1" applyAlignment="1">
      <alignment horizontal="right"/>
    </xf>
    <xf numFmtId="0" fontId="0" fillId="22" borderId="43" xfId="0" applyFont="1" applyFill="1" applyBorder="1" applyAlignment="1">
      <alignment/>
    </xf>
    <xf numFmtId="0" fontId="0" fillId="15" borderId="46" xfId="0" applyFont="1" applyFill="1" applyBorder="1" applyAlignment="1">
      <alignment/>
    </xf>
    <xf numFmtId="0" fontId="3" fillId="22" borderId="47" xfId="0" applyFont="1" applyFill="1" applyBorder="1" applyAlignment="1">
      <alignment/>
    </xf>
    <xf numFmtId="0" fontId="0" fillId="22" borderId="48" xfId="0" applyFont="1" applyFill="1" applyBorder="1" applyAlignment="1">
      <alignment/>
    </xf>
    <xf numFmtId="0" fontId="3" fillId="22" borderId="49" xfId="0" applyFont="1" applyFill="1" applyBorder="1" applyAlignment="1">
      <alignment/>
    </xf>
    <xf numFmtId="3" fontId="4" fillId="22" borderId="50" xfId="0" applyNumberFormat="1" applyFont="1" applyFill="1" applyBorder="1" applyAlignment="1">
      <alignment horizontal="right"/>
    </xf>
    <xf numFmtId="3" fontId="4" fillId="22" borderId="51" xfId="0" applyNumberFormat="1" applyFont="1" applyFill="1" applyBorder="1" applyAlignment="1">
      <alignment horizontal="right"/>
    </xf>
    <xf numFmtId="2" fontId="3" fillId="18" borderId="10" xfId="0" applyNumberFormat="1" applyFont="1" applyFill="1" applyBorder="1" applyAlignment="1">
      <alignment horizontal="justify" vertical="center"/>
    </xf>
    <xf numFmtId="0" fontId="5" fillId="0" borderId="40" xfId="0" applyFont="1" applyBorder="1" applyAlignment="1">
      <alignment/>
    </xf>
    <xf numFmtId="0" fontId="5" fillId="0" borderId="39" xfId="0" applyFont="1" applyBorder="1" applyAlignment="1">
      <alignment/>
    </xf>
    <xf numFmtId="0" fontId="3" fillId="22" borderId="45" xfId="0" applyFont="1" applyFill="1" applyBorder="1" applyAlignment="1">
      <alignment/>
    </xf>
    <xf numFmtId="3" fontId="3" fillId="22" borderId="45" xfId="0" applyNumberFormat="1" applyFont="1" applyFill="1" applyBorder="1" applyAlignment="1">
      <alignment horizontal="right"/>
    </xf>
    <xf numFmtId="0" fontId="7" fillId="15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3" fillId="18" borderId="22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4" fillId="16" borderId="37" xfId="0" applyNumberFormat="1" applyFont="1" applyFill="1" applyBorder="1" applyAlignment="1">
      <alignment horizontal="right"/>
    </xf>
    <xf numFmtId="0" fontId="4" fillId="16" borderId="0" xfId="0" applyFont="1" applyFill="1" applyBorder="1" applyAlignment="1">
      <alignment horizontal="left"/>
    </xf>
    <xf numFmtId="2" fontId="4" fillId="16" borderId="0" xfId="0" applyNumberFormat="1" applyFont="1" applyFill="1" applyBorder="1" applyAlignment="1">
      <alignment horizontal="center"/>
    </xf>
    <xf numFmtId="0" fontId="3" fillId="16" borderId="0" xfId="0" applyFont="1" applyFill="1" applyBorder="1" applyAlignment="1">
      <alignment/>
    </xf>
    <xf numFmtId="0" fontId="6" fillId="16" borderId="13" xfId="0" applyFont="1" applyFill="1" applyBorder="1" applyAlignment="1">
      <alignment/>
    </xf>
    <xf numFmtId="0" fontId="3" fillId="23" borderId="13" xfId="0" applyFont="1" applyFill="1" applyBorder="1" applyAlignment="1">
      <alignment horizontal="justify" vertical="center"/>
    </xf>
    <xf numFmtId="0" fontId="3" fillId="23" borderId="13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5" fillId="0" borderId="54" xfId="0" applyFont="1" applyBorder="1" applyAlignment="1">
      <alignment/>
    </xf>
    <xf numFmtId="0" fontId="0" fillId="0" borderId="56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0" xfId="0" applyFont="1" applyBorder="1" applyAlignment="1">
      <alignment/>
    </xf>
    <xf numFmtId="3" fontId="29" fillId="0" borderId="20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0" fontId="5" fillId="0" borderId="35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41" xfId="0" applyFont="1" applyBorder="1" applyAlignment="1">
      <alignment/>
    </xf>
    <xf numFmtId="190" fontId="7" fillId="0" borderId="10" xfId="0" applyNumberFormat="1" applyFont="1" applyBorder="1" applyAlignment="1">
      <alignment horizontal="left"/>
    </xf>
    <xf numFmtId="190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3" fillId="23" borderId="22" xfId="0" applyFont="1" applyFill="1" applyBorder="1" applyAlignment="1">
      <alignment horizontal="justify" vertical="center"/>
    </xf>
    <xf numFmtId="0" fontId="3" fillId="23" borderId="22" xfId="0" applyFont="1" applyFill="1" applyBorder="1" applyAlignment="1">
      <alignment horizontal="center" vertical="center"/>
    </xf>
    <xf numFmtId="2" fontId="3" fillId="23" borderId="22" xfId="0" applyNumberFormat="1" applyFont="1" applyFill="1" applyBorder="1" applyAlignment="1">
      <alignment horizontal="justify" vertical="center"/>
    </xf>
    <xf numFmtId="4" fontId="7" fillId="0" borderId="10" xfId="0" applyNumberFormat="1" applyFont="1" applyBorder="1" applyAlignment="1">
      <alignment horizontal="center"/>
    </xf>
    <xf numFmtId="3" fontId="6" fillId="19" borderId="10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32" fillId="0" borderId="54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0" fontId="7" fillId="0" borderId="5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3" fontId="8" fillId="0" borderId="39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6" fillId="19" borderId="58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29" fillId="0" borderId="10" xfId="0" applyNumberFormat="1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3" fontId="3" fillId="20" borderId="10" xfId="0" applyNumberFormat="1" applyFont="1" applyFill="1" applyBorder="1" applyAlignment="1">
      <alignment horizontal="right"/>
    </xf>
    <xf numFmtId="3" fontId="3" fillId="16" borderId="41" xfId="0" applyNumberFormat="1" applyFont="1" applyFill="1" applyBorder="1" applyAlignment="1">
      <alignment horizontal="right"/>
    </xf>
    <xf numFmtId="1" fontId="6" fillId="19" borderId="10" xfId="0" applyNumberFormat="1" applyFont="1" applyFill="1" applyBorder="1" applyAlignment="1">
      <alignment/>
    </xf>
    <xf numFmtId="0" fontId="7" fillId="8" borderId="30" xfId="0" applyFont="1" applyFill="1" applyBorder="1" applyAlignment="1">
      <alignment/>
    </xf>
    <xf numFmtId="0" fontId="7" fillId="0" borderId="57" xfId="0" applyFont="1" applyBorder="1" applyAlignment="1">
      <alignment/>
    </xf>
    <xf numFmtId="0" fontId="0" fillId="16" borderId="56" xfId="0" applyFont="1" applyFill="1" applyBorder="1" applyAlignment="1">
      <alignment/>
    </xf>
    <xf numFmtId="3" fontId="7" fillId="0" borderId="20" xfId="0" applyNumberFormat="1" applyFont="1" applyBorder="1" applyAlignment="1">
      <alignment horizontal="left"/>
    </xf>
    <xf numFmtId="0" fontId="5" fillId="0" borderId="52" xfId="0" applyFont="1" applyBorder="1" applyAlignment="1">
      <alignment/>
    </xf>
    <xf numFmtId="3" fontId="4" fillId="0" borderId="35" xfId="0" applyNumberFormat="1" applyFont="1" applyBorder="1" applyAlignment="1">
      <alignment horizontal="right"/>
    </xf>
    <xf numFmtId="3" fontId="3" fillId="20" borderId="30" xfId="0" applyNumberFormat="1" applyFont="1" applyFill="1" applyBorder="1" applyAlignment="1">
      <alignment horizontal="right"/>
    </xf>
    <xf numFmtId="3" fontId="4" fillId="8" borderId="39" xfId="0" applyNumberFormat="1" applyFont="1" applyFill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/>
    </xf>
    <xf numFmtId="3" fontId="29" fillId="0" borderId="10" xfId="0" applyNumberFormat="1" applyFont="1" applyFill="1" applyBorder="1" applyAlignment="1">
      <alignment horizontal="left"/>
    </xf>
    <xf numFmtId="3" fontId="29" fillId="2" borderId="1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/>
    </xf>
    <xf numFmtId="3" fontId="29" fillId="0" borderId="22" xfId="0" applyNumberFormat="1" applyFont="1" applyBorder="1" applyAlignment="1">
      <alignment horizontal="right"/>
    </xf>
    <xf numFmtId="3" fontId="29" fillId="0" borderId="20" xfId="0" applyNumberFormat="1" applyFont="1" applyBorder="1" applyAlignment="1">
      <alignment horizontal="right"/>
    </xf>
    <xf numFmtId="0" fontId="3" fillId="18" borderId="20" xfId="0" applyFont="1" applyFill="1" applyBorder="1" applyAlignment="1">
      <alignment/>
    </xf>
    <xf numFmtId="0" fontId="3" fillId="18" borderId="21" xfId="0" applyFont="1" applyFill="1" applyBorder="1" applyAlignment="1">
      <alignment vertical="top"/>
    </xf>
    <xf numFmtId="4" fontId="9" fillId="2" borderId="22" xfId="0" applyNumberFormat="1" applyFont="1" applyFill="1" applyBorder="1" applyAlignment="1">
      <alignment horizontal="center"/>
    </xf>
    <xf numFmtId="0" fontId="35" fillId="0" borderId="35" xfId="0" applyFont="1" applyFill="1" applyBorder="1" applyAlignment="1">
      <alignment/>
    </xf>
    <xf numFmtId="0" fontId="35" fillId="0" borderId="28" xfId="0" applyFont="1" applyFill="1" applyBorder="1" applyAlignment="1">
      <alignment/>
    </xf>
    <xf numFmtId="0" fontId="35" fillId="0" borderId="36" xfId="0" applyFont="1" applyFill="1" applyBorder="1" applyAlignment="1">
      <alignment/>
    </xf>
    <xf numFmtId="3" fontId="35" fillId="0" borderId="37" xfId="0" applyNumberFormat="1" applyFont="1" applyFill="1" applyBorder="1" applyAlignment="1">
      <alignment horizontal="right"/>
    </xf>
    <xf numFmtId="4" fontId="35" fillId="0" borderId="37" xfId="0" applyNumberFormat="1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 horizontal="right"/>
    </xf>
    <xf numFmtId="0" fontId="36" fillId="0" borderId="54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3" fontId="35" fillId="0" borderId="13" xfId="0" applyNumberFormat="1" applyFont="1" applyFill="1" applyBorder="1" applyAlignment="1">
      <alignment horizontal="right"/>
    </xf>
    <xf numFmtId="4" fontId="35" fillId="0" borderId="13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right"/>
    </xf>
    <xf numFmtId="0" fontId="36" fillId="0" borderId="35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3" fontId="35" fillId="0" borderId="22" xfId="0" applyNumberFormat="1" applyFont="1" applyFill="1" applyBorder="1" applyAlignment="1">
      <alignment horizontal="right"/>
    </xf>
    <xf numFmtId="4" fontId="35" fillId="0" borderId="22" xfId="0" applyNumberFormat="1" applyFont="1" applyFill="1" applyBorder="1" applyAlignment="1">
      <alignment horizontal="center"/>
    </xf>
    <xf numFmtId="3" fontId="35" fillId="0" borderId="20" xfId="0" applyNumberFormat="1" applyFont="1" applyFill="1" applyBorder="1" applyAlignment="1">
      <alignment horizontal="right"/>
    </xf>
    <xf numFmtId="0" fontId="36" fillId="0" borderId="56" xfId="0" applyFont="1" applyFill="1" applyBorder="1" applyAlignment="1">
      <alignment/>
    </xf>
    <xf numFmtId="3" fontId="35" fillId="0" borderId="40" xfId="0" applyNumberFormat="1" applyFont="1" applyFill="1" applyBorder="1" applyAlignment="1">
      <alignment horizontal="right"/>
    </xf>
    <xf numFmtId="3" fontId="7" fillId="0" borderId="59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justify" vertical="center"/>
    </xf>
    <xf numFmtId="0" fontId="3" fillId="18" borderId="59" xfId="0" applyFont="1" applyFill="1" applyBorder="1" applyAlignment="1">
      <alignment horizontal="justify" vertical="center"/>
    </xf>
    <xf numFmtId="0" fontId="3" fillId="18" borderId="37" xfId="0" applyFont="1" applyFill="1" applyBorder="1" applyAlignment="1">
      <alignment horizontal="justify" vertical="center"/>
    </xf>
    <xf numFmtId="0" fontId="3" fillId="18" borderId="37" xfId="0" applyFont="1" applyFill="1" applyBorder="1" applyAlignment="1">
      <alignment horizontal="center" vertical="center"/>
    </xf>
    <xf numFmtId="0" fontId="3" fillId="18" borderId="38" xfId="0" applyFont="1" applyFill="1" applyBorder="1" applyAlignment="1">
      <alignment horizontal="center" vertical="center"/>
    </xf>
    <xf numFmtId="4" fontId="6" fillId="19" borderId="14" xfId="0" applyNumberFormat="1" applyFont="1" applyFill="1" applyBorder="1" applyAlignment="1">
      <alignment horizontal="center"/>
    </xf>
    <xf numFmtId="3" fontId="6" fillId="19" borderId="30" xfId="0" applyNumberFormat="1" applyFont="1" applyFill="1" applyBorder="1" applyAlignment="1">
      <alignment horizontal="right"/>
    </xf>
    <xf numFmtId="49" fontId="3" fillId="20" borderId="35" xfId="0" applyNumberFormat="1" applyFont="1" applyFill="1" applyBorder="1" applyAlignment="1">
      <alignment horizontal="right"/>
    </xf>
    <xf numFmtId="0" fontId="7" fillId="20" borderId="36" xfId="0" applyFont="1" applyFill="1" applyBorder="1" applyAlignment="1">
      <alignment/>
    </xf>
    <xf numFmtId="0" fontId="3" fillId="20" borderId="37" xfId="0" applyFont="1" applyFill="1" applyBorder="1" applyAlignment="1">
      <alignment/>
    </xf>
    <xf numFmtId="3" fontId="3" fillId="20" borderId="37" xfId="0" applyNumberFormat="1" applyFont="1" applyFill="1" applyBorder="1" applyAlignment="1">
      <alignment horizontal="right"/>
    </xf>
    <xf numFmtId="4" fontId="3" fillId="20" borderId="58" xfId="0" applyNumberFormat="1" applyFont="1" applyFill="1" applyBorder="1" applyAlignment="1">
      <alignment horizontal="center"/>
    </xf>
    <xf numFmtId="4" fontId="4" fillId="22" borderId="45" xfId="0" applyNumberFormat="1" applyFont="1" applyFill="1" applyBorder="1" applyAlignment="1">
      <alignment horizontal="center"/>
    </xf>
    <xf numFmtId="3" fontId="4" fillId="22" borderId="42" xfId="0" applyNumberFormat="1" applyFont="1" applyFill="1" applyBorder="1" applyAlignment="1">
      <alignment horizontal="right"/>
    </xf>
    <xf numFmtId="190" fontId="4" fillId="22" borderId="45" xfId="0" applyNumberFormat="1" applyFont="1" applyFill="1" applyBorder="1" applyAlignment="1">
      <alignment horizontal="right"/>
    </xf>
    <xf numFmtId="190" fontId="4" fillId="22" borderId="44" xfId="0" applyNumberFormat="1" applyFont="1" applyFill="1" applyBorder="1" applyAlignment="1">
      <alignment horizontal="right"/>
    </xf>
    <xf numFmtId="190" fontId="4" fillId="22" borderId="43" xfId="0" applyNumberFormat="1" applyFont="1" applyFill="1" applyBorder="1" applyAlignment="1">
      <alignment horizontal="right"/>
    </xf>
    <xf numFmtId="0" fontId="4" fillId="22" borderId="45" xfId="0" applyFont="1" applyFill="1" applyBorder="1" applyAlignment="1">
      <alignment/>
    </xf>
    <xf numFmtId="3" fontId="4" fillId="22" borderId="45" xfId="0" applyNumberFormat="1" applyFont="1" applyFill="1" applyBorder="1" applyAlignment="1">
      <alignment/>
    </xf>
    <xf numFmtId="3" fontId="4" fillId="22" borderId="42" xfId="0" applyNumberFormat="1" applyFont="1" applyFill="1" applyBorder="1" applyAlignment="1">
      <alignment/>
    </xf>
    <xf numFmtId="4" fontId="6" fillId="19" borderId="13" xfId="0" applyNumberFormat="1" applyFont="1" applyFill="1" applyBorder="1" applyAlignment="1">
      <alignment horizontal="right" vertical="top"/>
    </xf>
    <xf numFmtId="4" fontId="6" fillId="19" borderId="13" xfId="0" applyNumberFormat="1" applyFont="1" applyFill="1" applyBorder="1" applyAlignment="1">
      <alignment horizontal="right"/>
    </xf>
    <xf numFmtId="3" fontId="6" fillId="16" borderId="30" xfId="0" applyNumberFormat="1" applyFont="1" applyFill="1" applyBorder="1" applyAlignment="1">
      <alignment horizontal="right"/>
    </xf>
    <xf numFmtId="4" fontId="6" fillId="16" borderId="30" xfId="0" applyNumberFormat="1" applyFont="1" applyFill="1" applyBorder="1" applyAlignment="1">
      <alignment horizontal="right"/>
    </xf>
    <xf numFmtId="3" fontId="6" fillId="16" borderId="28" xfId="0" applyNumberFormat="1" applyFont="1" applyFill="1" applyBorder="1" applyAlignment="1">
      <alignment horizontal="right"/>
    </xf>
    <xf numFmtId="4" fontId="4" fillId="22" borderId="45" xfId="0" applyNumberFormat="1" applyFont="1" applyFill="1" applyBorder="1" applyAlignment="1">
      <alignment horizontal="right"/>
    </xf>
    <xf numFmtId="0" fontId="6" fillId="16" borderId="30" xfId="0" applyFont="1" applyFill="1" applyBorder="1" applyAlignment="1">
      <alignment/>
    </xf>
    <xf numFmtId="3" fontId="6" fillId="16" borderId="37" xfId="0" applyNumberFormat="1" applyFont="1" applyFill="1" applyBorder="1" applyAlignment="1">
      <alignment/>
    </xf>
    <xf numFmtId="4" fontId="6" fillId="16" borderId="37" xfId="0" applyNumberFormat="1" applyFont="1" applyFill="1" applyBorder="1" applyAlignment="1">
      <alignment/>
    </xf>
    <xf numFmtId="3" fontId="31" fillId="16" borderId="39" xfId="0" applyNumberFormat="1" applyFont="1" applyFill="1" applyBorder="1" applyAlignment="1">
      <alignment horizontal="right"/>
    </xf>
    <xf numFmtId="0" fontId="6" fillId="16" borderId="39" xfId="0" applyFont="1" applyFill="1" applyBorder="1" applyAlignment="1">
      <alignment/>
    </xf>
    <xf numFmtId="0" fontId="31" fillId="16" borderId="39" xfId="0" applyFont="1" applyFill="1" applyBorder="1" applyAlignment="1">
      <alignment/>
    </xf>
    <xf numFmtId="0" fontId="7" fillId="0" borderId="22" xfId="0" applyFont="1" applyBorder="1" applyAlignment="1">
      <alignment horizontal="right"/>
    </xf>
    <xf numFmtId="3" fontId="3" fillId="22" borderId="45" xfId="0" applyNumberFormat="1" applyFont="1" applyFill="1" applyBorder="1" applyAlignment="1">
      <alignment/>
    </xf>
    <xf numFmtId="0" fontId="6" fillId="16" borderId="35" xfId="0" applyFont="1" applyFill="1" applyBorder="1" applyAlignment="1">
      <alignment/>
    </xf>
    <xf numFmtId="0" fontId="6" fillId="16" borderId="28" xfId="0" applyFont="1" applyFill="1" applyBorder="1" applyAlignment="1">
      <alignment/>
    </xf>
    <xf numFmtId="0" fontId="6" fillId="16" borderId="36" xfId="0" applyFont="1" applyFill="1" applyBorder="1" applyAlignment="1">
      <alignment/>
    </xf>
    <xf numFmtId="0" fontId="6" fillId="16" borderId="37" xfId="0" applyFont="1" applyFill="1" applyBorder="1" applyAlignment="1">
      <alignment/>
    </xf>
    <xf numFmtId="3" fontId="31" fillId="16" borderId="37" xfId="0" applyNumberFormat="1" applyFont="1" applyFill="1" applyBorder="1" applyAlignment="1">
      <alignment horizontal="right"/>
    </xf>
    <xf numFmtId="0" fontId="6" fillId="16" borderId="10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3" fontId="6" fillId="16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4" fillId="22" borderId="51" xfId="0" applyNumberFormat="1" applyFont="1" applyFill="1" applyBorder="1" applyAlignment="1">
      <alignment horizontal="right"/>
    </xf>
    <xf numFmtId="4" fontId="31" fillId="19" borderId="13" xfId="0" applyNumberFormat="1" applyFont="1" applyFill="1" applyBorder="1" applyAlignment="1">
      <alignment horizontal="right"/>
    </xf>
    <xf numFmtId="4" fontId="31" fillId="16" borderId="39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20" borderId="13" xfId="0" applyNumberFormat="1" applyFont="1" applyFill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4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6" fillId="19" borderId="37" xfId="0" applyNumberFormat="1" applyFont="1" applyFill="1" applyBorder="1" applyAlignment="1">
      <alignment/>
    </xf>
    <xf numFmtId="4" fontId="6" fillId="19" borderId="13" xfId="0" applyNumberFormat="1" applyFont="1" applyFill="1" applyBorder="1" applyAlignment="1">
      <alignment/>
    </xf>
    <xf numFmtId="3" fontId="38" fillId="0" borderId="13" xfId="0" applyNumberFormat="1" applyFont="1" applyBorder="1" applyAlignment="1">
      <alignment horizontal="right"/>
    </xf>
    <xf numFmtId="4" fontId="3" fillId="20" borderId="13" xfId="0" applyNumberFormat="1" applyFont="1" applyFill="1" applyBorder="1" applyAlignment="1">
      <alignment horizontal="right"/>
    </xf>
    <xf numFmtId="4" fontId="6" fillId="19" borderId="17" xfId="0" applyNumberFormat="1" applyFont="1" applyFill="1" applyBorder="1" applyAlignment="1">
      <alignment/>
    </xf>
    <xf numFmtId="4" fontId="3" fillId="20" borderId="37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left"/>
    </xf>
    <xf numFmtId="4" fontId="29" fillId="0" borderId="13" xfId="0" applyNumberFormat="1" applyFont="1" applyFill="1" applyBorder="1" applyAlignment="1">
      <alignment horizontal="left"/>
    </xf>
    <xf numFmtId="4" fontId="29" fillId="2" borderId="13" xfId="0" applyNumberFormat="1" applyFont="1" applyFill="1" applyBorder="1" applyAlignment="1">
      <alignment horizontal="left"/>
    </xf>
    <xf numFmtId="196" fontId="4" fillId="22" borderId="45" xfId="0" applyNumberFormat="1" applyFont="1" applyFill="1" applyBorder="1" applyAlignment="1">
      <alignment horizontal="right"/>
    </xf>
    <xf numFmtId="2" fontId="4" fillId="22" borderId="45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0" fontId="7" fillId="0" borderId="39" xfId="0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0" fontId="6" fillId="8" borderId="52" xfId="0" applyFont="1" applyFill="1" applyBorder="1" applyAlignment="1">
      <alignment/>
    </xf>
    <xf numFmtId="0" fontId="6" fillId="8" borderId="30" xfId="0" applyFont="1" applyFill="1" applyBorder="1" applyAlignment="1">
      <alignment/>
    </xf>
    <xf numFmtId="2" fontId="6" fillId="8" borderId="30" xfId="0" applyNumberFormat="1" applyFont="1" applyFill="1" applyBorder="1" applyAlignment="1">
      <alignment/>
    </xf>
    <xf numFmtId="2" fontId="6" fillId="16" borderId="30" xfId="0" applyNumberFormat="1" applyFont="1" applyFill="1" applyBorder="1" applyAlignment="1">
      <alignment/>
    </xf>
    <xf numFmtId="0" fontId="6" fillId="16" borderId="56" xfId="0" applyFont="1" applyFill="1" applyBorder="1" applyAlignment="1">
      <alignment/>
    </xf>
    <xf numFmtId="2" fontId="6" fillId="16" borderId="56" xfId="0" applyNumberFormat="1" applyFont="1" applyFill="1" applyBorder="1" applyAlignment="1">
      <alignment/>
    </xf>
    <xf numFmtId="2" fontId="6" fillId="8" borderId="52" xfId="0" applyNumberFormat="1" applyFont="1" applyFill="1" applyBorder="1" applyAlignment="1">
      <alignment/>
    </xf>
    <xf numFmtId="0" fontId="3" fillId="16" borderId="35" xfId="0" applyFont="1" applyFill="1" applyBorder="1" applyAlignment="1">
      <alignment/>
    </xf>
    <xf numFmtId="2" fontId="3" fillId="16" borderId="56" xfId="0" applyNumberFormat="1" applyFont="1" applyFill="1" applyBorder="1" applyAlignment="1">
      <alignment/>
    </xf>
    <xf numFmtId="4" fontId="6" fillId="8" borderId="52" xfId="0" applyNumberFormat="1" applyFont="1" applyFill="1" applyBorder="1" applyAlignment="1">
      <alignment horizontal="right"/>
    </xf>
    <xf numFmtId="4" fontId="6" fillId="8" borderId="52" xfId="0" applyNumberFormat="1" applyFont="1" applyFill="1" applyBorder="1" applyAlignment="1">
      <alignment/>
    </xf>
    <xf numFmtId="4" fontId="0" fillId="0" borderId="52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3" fillId="0" borderId="52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3" fillId="2" borderId="56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/>
    </xf>
    <xf numFmtId="0" fontId="31" fillId="15" borderId="46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4" fontId="0" fillId="0" borderId="52" xfId="0" applyNumberFormat="1" applyFont="1" applyBorder="1" applyAlignment="1">
      <alignment/>
    </xf>
    <xf numFmtId="0" fontId="0" fillId="0" borderId="30" xfId="0" applyFont="1" applyBorder="1" applyAlignment="1">
      <alignment/>
    </xf>
    <xf numFmtId="4" fontId="0" fillId="0" borderId="56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/>
    </xf>
    <xf numFmtId="4" fontId="7" fillId="2" borderId="17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4" fontId="7" fillId="0" borderId="22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29" fillId="0" borderId="12" xfId="0" applyFont="1" applyFill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2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29" fillId="0" borderId="13" xfId="0" applyNumberFormat="1" applyFont="1" applyFill="1" applyBorder="1" applyAlignment="1">
      <alignment horizontal="right"/>
    </xf>
    <xf numFmtId="0" fontId="0" fillId="0" borderId="56" xfId="0" applyFont="1" applyBorder="1" applyAlignment="1">
      <alignment/>
    </xf>
    <xf numFmtId="0" fontId="7" fillId="0" borderId="22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 vertical="top"/>
    </xf>
    <xf numFmtId="3" fontId="29" fillId="0" borderId="10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1" xfId="0" applyFont="1" applyFill="1" applyBorder="1" applyAlignment="1">
      <alignment vertical="top"/>
    </xf>
    <xf numFmtId="3" fontId="7" fillId="0" borderId="13" xfId="57" applyNumberFormat="1" applyFont="1" applyFill="1" applyBorder="1" applyAlignment="1" applyProtection="1">
      <alignment horizontal="right"/>
      <protection/>
    </xf>
    <xf numFmtId="4" fontId="7" fillId="0" borderId="13" xfId="57" applyNumberFormat="1" applyFont="1" applyFill="1" applyBorder="1" applyAlignment="1" applyProtection="1">
      <alignment horizontal="center"/>
      <protection/>
    </xf>
    <xf numFmtId="3" fontId="7" fillId="0" borderId="10" xfId="57" applyNumberFormat="1" applyFont="1" applyFill="1" applyBorder="1" applyAlignment="1" applyProtection="1">
      <alignment horizontal="right"/>
      <protection/>
    </xf>
    <xf numFmtId="0" fontId="0" fillId="0" borderId="52" xfId="0" applyFont="1" applyFill="1" applyBorder="1" applyAlignment="1">
      <alignment/>
    </xf>
    <xf numFmtId="1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53" xfId="0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5" fillId="16" borderId="12" xfId="0" applyFont="1" applyFill="1" applyBorder="1" applyAlignment="1">
      <alignment/>
    </xf>
    <xf numFmtId="0" fontId="7" fillId="0" borderId="35" xfId="0" applyFont="1" applyFill="1" applyBorder="1" applyAlignment="1">
      <alignment horizontal="right"/>
    </xf>
    <xf numFmtId="0" fontId="7" fillId="0" borderId="36" xfId="0" applyFont="1" applyFill="1" applyBorder="1" applyAlignment="1">
      <alignment/>
    </xf>
    <xf numFmtId="4" fontId="7" fillId="0" borderId="37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right"/>
    </xf>
    <xf numFmtId="4" fontId="3" fillId="16" borderId="41" xfId="0" applyNumberFormat="1" applyFont="1" applyFill="1" applyBorder="1" applyAlignment="1">
      <alignment horizontal="right"/>
    </xf>
    <xf numFmtId="0" fontId="5" fillId="16" borderId="10" xfId="0" applyFont="1" applyFill="1" applyBorder="1" applyAlignment="1">
      <alignment/>
    </xf>
    <xf numFmtId="0" fontId="5" fillId="16" borderId="11" xfId="0" applyFont="1" applyFill="1" applyBorder="1" applyAlignment="1">
      <alignment/>
    </xf>
    <xf numFmtId="3" fontId="4" fillId="16" borderId="13" xfId="0" applyNumberFormat="1" applyFont="1" applyFill="1" applyBorder="1" applyAlignment="1">
      <alignment/>
    </xf>
    <xf numFmtId="4" fontId="7" fillId="16" borderId="13" xfId="0" applyNumberFormat="1" applyFont="1" applyFill="1" applyBorder="1" applyAlignment="1">
      <alignment horizontal="center"/>
    </xf>
    <xf numFmtId="3" fontId="4" fillId="16" borderId="10" xfId="0" applyNumberFormat="1" applyFont="1" applyFill="1" applyBorder="1" applyAlignment="1">
      <alignment/>
    </xf>
    <xf numFmtId="0" fontId="0" fillId="16" borderId="39" xfId="0" applyFont="1" applyFill="1" applyBorder="1" applyAlignment="1">
      <alignment/>
    </xf>
    <xf numFmtId="0" fontId="0" fillId="16" borderId="60" xfId="0" applyFont="1" applyFill="1" applyBorder="1" applyAlignment="1">
      <alignment/>
    </xf>
    <xf numFmtId="0" fontId="0" fillId="16" borderId="53" xfId="0" applyFont="1" applyFill="1" applyBorder="1" applyAlignment="1">
      <alignment/>
    </xf>
    <xf numFmtId="3" fontId="7" fillId="16" borderId="13" xfId="0" applyNumberFormat="1" applyFont="1" applyFill="1" applyBorder="1" applyAlignment="1">
      <alignment/>
    </xf>
    <xf numFmtId="3" fontId="7" fillId="16" borderId="10" xfId="0" applyNumberFormat="1" applyFont="1" applyFill="1" applyBorder="1" applyAlignment="1">
      <alignment/>
    </xf>
    <xf numFmtId="0" fontId="0" fillId="16" borderId="52" xfId="0" applyFont="1" applyFill="1" applyBorder="1" applyAlignment="1">
      <alignment/>
    </xf>
    <xf numFmtId="0" fontId="0" fillId="16" borderId="35" xfId="0" applyFont="1" applyFill="1" applyBorder="1" applyAlignment="1">
      <alignment/>
    </xf>
    <xf numFmtId="0" fontId="7" fillId="16" borderId="28" xfId="0" applyFont="1" applyFill="1" applyBorder="1" applyAlignment="1">
      <alignment/>
    </xf>
    <xf numFmtId="0" fontId="7" fillId="16" borderId="29" xfId="0" applyFont="1" applyFill="1" applyBorder="1" applyAlignment="1">
      <alignment/>
    </xf>
    <xf numFmtId="3" fontId="7" fillId="16" borderId="30" xfId="0" applyNumberFormat="1" applyFont="1" applyFill="1" applyBorder="1" applyAlignment="1">
      <alignment horizontal="left"/>
    </xf>
    <xf numFmtId="3" fontId="4" fillId="16" borderId="30" xfId="0" applyNumberFormat="1" applyFont="1" applyFill="1" applyBorder="1" applyAlignment="1">
      <alignment/>
    </xf>
    <xf numFmtId="4" fontId="7" fillId="16" borderId="29" xfId="0" applyNumberFormat="1" applyFont="1" applyFill="1" applyBorder="1" applyAlignment="1">
      <alignment horizontal="center"/>
    </xf>
    <xf numFmtId="3" fontId="7" fillId="16" borderId="13" xfId="0" applyNumberFormat="1" applyFont="1" applyFill="1" applyBorder="1" applyAlignment="1">
      <alignment horizontal="right"/>
    </xf>
    <xf numFmtId="0" fontId="0" fillId="16" borderId="39" xfId="0" applyFont="1" applyFill="1" applyBorder="1" applyAlignment="1">
      <alignment/>
    </xf>
    <xf numFmtId="190" fontId="7" fillId="16" borderId="13" xfId="0" applyNumberFormat="1" applyFont="1" applyFill="1" applyBorder="1" applyAlignment="1">
      <alignment/>
    </xf>
    <xf numFmtId="0" fontId="7" fillId="0" borderId="40" xfId="0" applyFont="1" applyBorder="1" applyAlignment="1">
      <alignment/>
    </xf>
    <xf numFmtId="0" fontId="37" fillId="0" borderId="30" xfId="0" applyFont="1" applyFill="1" applyBorder="1" applyAlignment="1">
      <alignment/>
    </xf>
    <xf numFmtId="0" fontId="38" fillId="0" borderId="30" xfId="0" applyFont="1" applyFill="1" applyBorder="1" applyAlignment="1">
      <alignment/>
    </xf>
    <xf numFmtId="0" fontId="38" fillId="0" borderId="41" xfId="0" applyFont="1" applyFill="1" applyBorder="1" applyAlignment="1">
      <alignment/>
    </xf>
    <xf numFmtId="3" fontId="40" fillId="0" borderId="30" xfId="0" applyNumberFormat="1" applyFont="1" applyFill="1" applyBorder="1" applyAlignment="1">
      <alignment horizontal="right"/>
    </xf>
    <xf numFmtId="0" fontId="29" fillId="0" borderId="40" xfId="0" applyFont="1" applyBorder="1" applyAlignment="1">
      <alignment/>
    </xf>
    <xf numFmtId="3" fontId="7" fillId="0" borderId="41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7" fillId="0" borderId="52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35" xfId="0" applyNumberFormat="1" applyFont="1" applyBorder="1" applyAlignment="1">
      <alignment horizontal="left"/>
    </xf>
    <xf numFmtId="3" fontId="6" fillId="8" borderId="39" xfId="0" applyNumberFormat="1" applyFont="1" applyFill="1" applyBorder="1" applyAlignment="1">
      <alignment/>
    </xf>
    <xf numFmtId="0" fontId="6" fillId="8" borderId="39" xfId="0" applyFont="1" applyFill="1" applyBorder="1" applyAlignment="1">
      <alignment/>
    </xf>
    <xf numFmtId="3" fontId="6" fillId="8" borderId="30" xfId="0" applyNumberFormat="1" applyFont="1" applyFill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3" fontId="38" fillId="0" borderId="40" xfId="0" applyNumberFormat="1" applyFont="1" applyBorder="1" applyAlignment="1">
      <alignment/>
    </xf>
    <xf numFmtId="0" fontId="7" fillId="0" borderId="39" xfId="0" applyFont="1" applyBorder="1" applyAlignment="1">
      <alignment horizontal="left"/>
    </xf>
    <xf numFmtId="3" fontId="38" fillId="0" borderId="41" xfId="0" applyNumberFormat="1" applyFont="1" applyBorder="1" applyAlignment="1">
      <alignment/>
    </xf>
    <xf numFmtId="3" fontId="6" fillId="16" borderId="41" xfId="0" applyNumberFormat="1" applyFont="1" applyFill="1" applyBorder="1" applyAlignment="1">
      <alignment/>
    </xf>
    <xf numFmtId="3" fontId="38" fillId="0" borderId="30" xfId="0" applyNumberFormat="1" applyFont="1" applyBorder="1" applyAlignment="1">
      <alignment/>
    </xf>
    <xf numFmtId="3" fontId="38" fillId="0" borderId="39" xfId="0" applyNumberFormat="1" applyFont="1" applyBorder="1" applyAlignment="1">
      <alignment/>
    </xf>
    <xf numFmtId="3" fontId="6" fillId="16" borderId="30" xfId="0" applyNumberFormat="1" applyFont="1" applyFill="1" applyBorder="1" applyAlignment="1">
      <alignment/>
    </xf>
    <xf numFmtId="0" fontId="7" fillId="0" borderId="39" xfId="0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30" xfId="0" applyFont="1" applyBorder="1" applyAlignment="1">
      <alignment horizontal="left"/>
    </xf>
    <xf numFmtId="0" fontId="3" fillId="8" borderId="52" xfId="0" applyFont="1" applyFill="1" applyBorder="1" applyAlignment="1">
      <alignment/>
    </xf>
    <xf numFmtId="3" fontId="7" fillId="0" borderId="41" xfId="0" applyNumberFormat="1" applyFont="1" applyBorder="1" applyAlignment="1">
      <alignment horizontal="left"/>
    </xf>
    <xf numFmtId="3" fontId="7" fillId="0" borderId="41" xfId="0" applyNumberFormat="1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left"/>
    </xf>
    <xf numFmtId="3" fontId="38" fillId="0" borderId="30" xfId="0" applyNumberFormat="1" applyFont="1" applyFill="1" applyBorder="1" applyAlignment="1">
      <alignment horizontal="left"/>
    </xf>
    <xf numFmtId="3" fontId="38" fillId="2" borderId="41" xfId="0" applyNumberFormat="1" applyFont="1" applyFill="1" applyBorder="1" applyAlignment="1">
      <alignment horizontal="left"/>
    </xf>
    <xf numFmtId="3" fontId="38" fillId="0" borderId="40" xfId="0" applyNumberFormat="1" applyFont="1" applyFill="1" applyBorder="1" applyAlignment="1">
      <alignment horizontal="left"/>
    </xf>
    <xf numFmtId="0" fontId="38" fillId="0" borderId="39" xfId="0" applyFont="1" applyBorder="1" applyAlignment="1">
      <alignment horizontal="left"/>
    </xf>
    <xf numFmtId="3" fontId="6" fillId="16" borderId="28" xfId="0" applyNumberFormat="1" applyFont="1" applyFill="1" applyBorder="1" applyAlignment="1">
      <alignment horizontal="center"/>
    </xf>
    <xf numFmtId="3" fontId="4" fillId="22" borderId="42" xfId="0" applyNumberFormat="1" applyFont="1" applyFill="1" applyBorder="1" applyAlignment="1">
      <alignment horizontal="center"/>
    </xf>
    <xf numFmtId="3" fontId="8" fillId="19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60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7" fillId="16" borderId="39" xfId="0" applyNumberFormat="1" applyFont="1" applyFill="1" applyBorder="1" applyAlignment="1">
      <alignment/>
    </xf>
    <xf numFmtId="3" fontId="38" fillId="0" borderId="35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7" fillId="16" borderId="52" xfId="0" applyNumberFormat="1" applyFont="1" applyFill="1" applyBorder="1" applyAlignment="1">
      <alignment/>
    </xf>
    <xf numFmtId="3" fontId="7" fillId="16" borderId="30" xfId="0" applyNumberFormat="1" applyFont="1" applyFill="1" applyBorder="1" applyAlignment="1">
      <alignment/>
    </xf>
    <xf numFmtId="3" fontId="31" fillId="15" borderId="46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3" fontId="6" fillId="19" borderId="13" xfId="0" applyNumberFormat="1" applyFont="1" applyFill="1" applyBorder="1" applyAlignment="1">
      <alignment horizontal="center" vertical="top"/>
    </xf>
    <xf numFmtId="3" fontId="7" fillId="0" borderId="59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 horizontal="right"/>
    </xf>
    <xf numFmtId="1" fontId="6" fillId="16" borderId="58" xfId="0" applyNumberFormat="1" applyFont="1" applyFill="1" applyBorder="1" applyAlignment="1">
      <alignment horizontal="right"/>
    </xf>
    <xf numFmtId="3" fontId="7" fillId="0" borderId="35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right"/>
    </xf>
    <xf numFmtId="3" fontId="4" fillId="22" borderId="62" xfId="0" applyNumberFormat="1" applyFont="1" applyFill="1" applyBorder="1" applyAlignment="1">
      <alignment horizontal="right"/>
    </xf>
    <xf numFmtId="3" fontId="6" fillId="16" borderId="58" xfId="0" applyNumberFormat="1" applyFont="1" applyFill="1" applyBorder="1" applyAlignment="1">
      <alignment horizontal="right"/>
    </xf>
    <xf numFmtId="3" fontId="6" fillId="16" borderId="10" xfId="0" applyNumberFormat="1" applyFont="1" applyFill="1" applyBorder="1" applyAlignment="1">
      <alignment horizontal="right"/>
    </xf>
    <xf numFmtId="3" fontId="3" fillId="22" borderId="42" xfId="0" applyNumberFormat="1" applyFont="1" applyFill="1" applyBorder="1" applyAlignment="1">
      <alignment horizontal="right"/>
    </xf>
    <xf numFmtId="3" fontId="7" fillId="20" borderId="10" xfId="0" applyNumberFormat="1" applyFont="1" applyFill="1" applyBorder="1" applyAlignment="1">
      <alignment horizontal="center"/>
    </xf>
    <xf numFmtId="3" fontId="3" fillId="22" borderId="62" xfId="0" applyNumberFormat="1" applyFont="1" applyFill="1" applyBorder="1" applyAlignment="1">
      <alignment horizontal="right"/>
    </xf>
    <xf numFmtId="3" fontId="35" fillId="0" borderId="41" xfId="0" applyNumberFormat="1" applyFont="1" applyFill="1" applyBorder="1" applyAlignment="1">
      <alignment/>
    </xf>
    <xf numFmtId="3" fontId="35" fillId="0" borderId="40" xfId="0" applyNumberFormat="1" applyFont="1" applyFill="1" applyBorder="1" applyAlignment="1">
      <alignment/>
    </xf>
    <xf numFmtId="3" fontId="35" fillId="0" borderId="30" xfId="0" applyNumberFormat="1" applyFont="1" applyFill="1" applyBorder="1" applyAlignment="1">
      <alignment/>
    </xf>
    <xf numFmtId="0" fontId="3" fillId="18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6" fillId="19" borderId="13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16" borderId="30" xfId="0" applyNumberFormat="1" applyFont="1" applyFill="1" applyBorder="1" applyAlignment="1">
      <alignment horizontal="center"/>
    </xf>
    <xf numFmtId="0" fontId="6" fillId="19" borderId="13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1" fontId="6" fillId="19" borderId="13" xfId="0" applyNumberFormat="1" applyFont="1" applyFill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8" xfId="0" applyNumberFormat="1" applyFont="1" applyFill="1" applyBorder="1" applyAlignment="1">
      <alignment horizontal="right"/>
    </xf>
    <xf numFmtId="1" fontId="7" fillId="0" borderId="30" xfId="0" applyNumberFormat="1" applyFont="1" applyFill="1" applyBorder="1" applyAlignment="1">
      <alignment horizontal="right"/>
    </xf>
    <xf numFmtId="1" fontId="7" fillId="0" borderId="58" xfId="0" applyNumberFormat="1" applyFont="1" applyFill="1" applyBorder="1" applyAlignment="1">
      <alignment horizontal="right"/>
    </xf>
    <xf numFmtId="1" fontId="6" fillId="16" borderId="30" xfId="0" applyNumberFormat="1" applyFont="1" applyFill="1" applyBorder="1" applyAlignment="1">
      <alignment horizontal="right"/>
    </xf>
    <xf numFmtId="1" fontId="3" fillId="18" borderId="13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8" fillId="8" borderId="30" xfId="0" applyNumberFormat="1" applyFont="1" applyFill="1" applyBorder="1" applyAlignment="1">
      <alignment horizontal="right"/>
    </xf>
    <xf numFmtId="1" fontId="0" fillId="0" borderId="30" xfId="0" applyNumberFormat="1" applyFont="1" applyFill="1" applyBorder="1" applyAlignment="1">
      <alignment horizontal="right"/>
    </xf>
    <xf numFmtId="1" fontId="31" fillId="16" borderId="39" xfId="0" applyNumberFormat="1" applyFont="1" applyFill="1" applyBorder="1" applyAlignment="1">
      <alignment horizontal="right"/>
    </xf>
    <xf numFmtId="1" fontId="4" fillId="15" borderId="46" xfId="0" applyNumberFormat="1" applyFont="1" applyFill="1" applyBorder="1" applyAlignment="1">
      <alignment horizontal="right"/>
    </xf>
    <xf numFmtId="1" fontId="3" fillId="18" borderId="22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/>
    </xf>
    <xf numFmtId="1" fontId="7" fillId="0" borderId="39" xfId="0" applyNumberFormat="1" applyFont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41" xfId="0" applyNumberFormat="1" applyFont="1" applyBorder="1" applyAlignment="1">
      <alignment/>
    </xf>
    <xf numFmtId="1" fontId="7" fillId="16" borderId="41" xfId="0" applyNumberFormat="1" applyFont="1" applyFill="1" applyBorder="1" applyAlignment="1">
      <alignment/>
    </xf>
    <xf numFmtId="0" fontId="4" fillId="15" borderId="46" xfId="0" applyFont="1" applyFill="1" applyBorder="1" applyAlignment="1">
      <alignment/>
    </xf>
    <xf numFmtId="0" fontId="7" fillId="0" borderId="55" xfId="0" applyFont="1" applyBorder="1" applyAlignment="1">
      <alignment/>
    </xf>
    <xf numFmtId="0" fontId="37" fillId="0" borderId="29" xfId="0" applyFont="1" applyFill="1" applyBorder="1" applyAlignment="1">
      <alignment/>
    </xf>
    <xf numFmtId="0" fontId="37" fillId="0" borderId="57" xfId="0" applyFont="1" applyFill="1" applyBorder="1" applyAlignment="1">
      <alignment/>
    </xf>
    <xf numFmtId="0" fontId="8" fillId="0" borderId="55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57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1" fontId="3" fillId="23" borderId="22" xfId="0" applyNumberFormat="1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0" fontId="41" fillId="0" borderId="39" xfId="0" applyFont="1" applyBorder="1" applyAlignment="1">
      <alignment/>
    </xf>
    <xf numFmtId="0" fontId="3" fillId="21" borderId="0" xfId="0" applyFont="1" applyFill="1" applyBorder="1" applyAlignment="1">
      <alignment/>
    </xf>
    <xf numFmtId="3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49" fontId="3" fillId="21" borderId="0" xfId="0" applyNumberFormat="1" applyFont="1" applyFill="1" applyBorder="1" applyAlignment="1">
      <alignment horizontal="right"/>
    </xf>
    <xf numFmtId="0" fontId="7" fillId="21" borderId="0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7" fillId="0" borderId="40" xfId="0" applyNumberFormat="1" applyFont="1" applyBorder="1" applyAlignment="1">
      <alignment/>
    </xf>
    <xf numFmtId="3" fontId="38" fillId="0" borderId="29" xfId="0" applyNumberFormat="1" applyFont="1" applyFill="1" applyBorder="1" applyAlignment="1">
      <alignment horizontal="right"/>
    </xf>
    <xf numFmtId="3" fontId="38" fillId="0" borderId="55" xfId="0" applyNumberFormat="1" applyFont="1" applyFill="1" applyBorder="1" applyAlignment="1">
      <alignment/>
    </xf>
    <xf numFmtId="0" fontId="38" fillId="0" borderId="39" xfId="0" applyFont="1" applyBorder="1" applyAlignment="1">
      <alignment/>
    </xf>
    <xf numFmtId="0" fontId="38" fillId="0" borderId="55" xfId="0" applyFont="1" applyBorder="1" applyAlignment="1">
      <alignment/>
    </xf>
    <xf numFmtId="3" fontId="7" fillId="0" borderId="27" xfId="0" applyNumberFormat="1" applyFont="1" applyFill="1" applyBorder="1" applyAlignment="1">
      <alignment horizontal="right"/>
    </xf>
    <xf numFmtId="0" fontId="7" fillId="0" borderId="63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38" fillId="0" borderId="30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1" fontId="3" fillId="18" borderId="22" xfId="0" applyNumberFormat="1" applyFont="1" applyFill="1" applyBorder="1" applyAlignment="1">
      <alignment horizontal="justify" vertical="justify"/>
    </xf>
    <xf numFmtId="0" fontId="42" fillId="0" borderId="29" xfId="0" applyFont="1" applyFill="1" applyBorder="1" applyAlignment="1">
      <alignment horizontal="left"/>
    </xf>
    <xf numFmtId="0" fontId="42" fillId="0" borderId="57" xfId="0" applyFont="1" applyFill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42" fillId="0" borderId="55" xfId="0" applyFont="1" applyBorder="1" applyAlignment="1">
      <alignment horizontal="left"/>
    </xf>
    <xf numFmtId="0" fontId="42" fillId="0" borderId="30" xfId="0" applyFont="1" applyBorder="1" applyAlignment="1">
      <alignment horizontal="left"/>
    </xf>
    <xf numFmtId="0" fontId="4" fillId="8" borderId="30" xfId="0" applyFont="1" applyFill="1" applyBorder="1" applyAlignment="1">
      <alignment/>
    </xf>
    <xf numFmtId="0" fontId="8" fillId="0" borderId="55" xfId="0" applyFont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41" xfId="0" applyFont="1" applyBorder="1" applyAlignment="1">
      <alignment horizontal="left"/>
    </xf>
    <xf numFmtId="3" fontId="7" fillId="0" borderId="22" xfId="0" applyNumberFormat="1" applyFont="1" applyFill="1" applyBorder="1" applyAlignment="1">
      <alignment horizontal="left"/>
    </xf>
    <xf numFmtId="3" fontId="7" fillId="0" borderId="37" xfId="0" applyNumberFormat="1" applyFont="1" applyFill="1" applyBorder="1" applyAlignment="1">
      <alignment horizontal="left"/>
    </xf>
    <xf numFmtId="3" fontId="7" fillId="0" borderId="37" xfId="0" applyNumberFormat="1" applyFont="1" applyBorder="1" applyAlignment="1">
      <alignment horizontal="left"/>
    </xf>
    <xf numFmtId="4" fontId="7" fillId="0" borderId="37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42" fillId="0" borderId="57" xfId="0" applyFont="1" applyBorder="1" applyAlignment="1">
      <alignment horizontal="left"/>
    </xf>
    <xf numFmtId="3" fontId="42" fillId="0" borderId="13" xfId="0" applyNumberFormat="1" applyFont="1" applyBorder="1" applyAlignment="1">
      <alignment horizontal="left"/>
    </xf>
    <xf numFmtId="4" fontId="42" fillId="0" borderId="13" xfId="0" applyNumberFormat="1" applyFont="1" applyBorder="1" applyAlignment="1">
      <alignment horizontal="left"/>
    </xf>
    <xf numFmtId="3" fontId="42" fillId="0" borderId="10" xfId="0" applyNumberFormat="1" applyFont="1" applyBorder="1" applyAlignment="1">
      <alignment horizontal="left"/>
    </xf>
    <xf numFmtId="0" fontId="43" fillId="0" borderId="56" xfId="0" applyFont="1" applyBorder="1" applyAlignment="1">
      <alignment horizontal="left"/>
    </xf>
    <xf numFmtId="3" fontId="42" fillId="0" borderId="41" xfId="0" applyNumberFormat="1" applyFont="1" applyBorder="1" applyAlignment="1">
      <alignment horizontal="left"/>
    </xf>
    <xf numFmtId="0" fontId="29" fillId="0" borderId="57" xfId="0" applyFont="1" applyBorder="1" applyAlignment="1">
      <alignment/>
    </xf>
    <xf numFmtId="0" fontId="8" fillId="0" borderId="55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16" borderId="0" xfId="0" applyFont="1" applyFill="1" applyBorder="1" applyAlignment="1">
      <alignment/>
    </xf>
    <xf numFmtId="0" fontId="42" fillId="0" borderId="30" xfId="0" applyFont="1" applyBorder="1" applyAlignment="1">
      <alignment horizontal="left"/>
    </xf>
    <xf numFmtId="3" fontId="6" fillId="8" borderId="40" xfId="0" applyNumberFormat="1" applyFont="1" applyFill="1" applyBorder="1" applyAlignment="1">
      <alignment/>
    </xf>
    <xf numFmtId="0" fontId="42" fillId="0" borderId="12" xfId="0" applyFont="1" applyFill="1" applyBorder="1" applyAlignment="1">
      <alignment horizontal="left"/>
    </xf>
    <xf numFmtId="3" fontId="42" fillId="0" borderId="13" xfId="0" applyNumberFormat="1" applyFont="1" applyFill="1" applyBorder="1" applyAlignment="1">
      <alignment horizontal="left"/>
    </xf>
    <xf numFmtId="3" fontId="42" fillId="2" borderId="13" xfId="0" applyNumberFormat="1" applyFont="1" applyFill="1" applyBorder="1" applyAlignment="1">
      <alignment horizontal="left"/>
    </xf>
    <xf numFmtId="3" fontId="42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3" fontId="42" fillId="0" borderId="30" xfId="0" applyNumberFormat="1" applyFont="1" applyFill="1" applyBorder="1" applyAlignment="1">
      <alignment horizontal="left"/>
    </xf>
    <xf numFmtId="3" fontId="42" fillId="2" borderId="30" xfId="0" applyNumberFormat="1" applyFont="1" applyFill="1" applyBorder="1" applyAlignment="1">
      <alignment horizontal="left"/>
    </xf>
    <xf numFmtId="0" fontId="43" fillId="0" borderId="30" xfId="0" applyFont="1" applyBorder="1" applyAlignment="1">
      <alignment horizontal="left"/>
    </xf>
    <xf numFmtId="3" fontId="42" fillId="0" borderId="30" xfId="0" applyNumberFormat="1" applyFont="1" applyBorder="1" applyAlignment="1">
      <alignment horizontal="left"/>
    </xf>
    <xf numFmtId="3" fontId="8" fillId="0" borderId="29" xfId="0" applyNumberFormat="1" applyFont="1" applyFill="1" applyBorder="1" applyAlignment="1">
      <alignment horizontal="left"/>
    </xf>
    <xf numFmtId="3" fontId="8" fillId="0" borderId="57" xfId="0" applyNumberFormat="1" applyFont="1" applyFill="1" applyBorder="1" applyAlignment="1">
      <alignment horizontal="left"/>
    </xf>
    <xf numFmtId="3" fontId="8" fillId="0" borderId="55" xfId="0" applyNumberFormat="1" applyFont="1" applyFill="1" applyBorder="1" applyAlignment="1">
      <alignment horizontal="left"/>
    </xf>
    <xf numFmtId="3" fontId="8" fillId="0" borderId="57" xfId="0" applyNumberFormat="1" applyFont="1" applyFill="1" applyBorder="1" applyAlignment="1">
      <alignment horizontal="right"/>
    </xf>
    <xf numFmtId="3" fontId="42" fillId="0" borderId="29" xfId="0" applyNumberFormat="1" applyFont="1" applyFill="1" applyBorder="1" applyAlignment="1">
      <alignment horizontal="left"/>
    </xf>
    <xf numFmtId="3" fontId="42" fillId="2" borderId="57" xfId="0" applyNumberFormat="1" applyFont="1" applyFill="1" applyBorder="1" applyAlignment="1">
      <alignment horizontal="right"/>
    </xf>
    <xf numFmtId="3" fontId="29" fillId="0" borderId="55" xfId="0" applyNumberFormat="1" applyFont="1" applyFill="1" applyBorder="1" applyAlignment="1">
      <alignment horizontal="left"/>
    </xf>
    <xf numFmtId="0" fontId="42" fillId="0" borderId="53" xfId="0" applyFont="1" applyBorder="1" applyAlignment="1">
      <alignment/>
    </xf>
    <xf numFmtId="0" fontId="7" fillId="16" borderId="53" xfId="0" applyFont="1" applyFill="1" applyBorder="1" applyAlignment="1">
      <alignment/>
    </xf>
    <xf numFmtId="0" fontId="29" fillId="0" borderId="53" xfId="0" applyFont="1" applyBorder="1" applyAlignment="1">
      <alignment/>
    </xf>
    <xf numFmtId="0" fontId="7" fillId="16" borderId="60" xfId="0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39" xfId="0" applyFont="1" applyFill="1" applyBorder="1" applyAlignment="1">
      <alignment/>
    </xf>
    <xf numFmtId="0" fontId="29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29" fillId="0" borderId="41" xfId="0" applyFont="1" applyBorder="1" applyAlignment="1">
      <alignment/>
    </xf>
    <xf numFmtId="190" fontId="7" fillId="16" borderId="22" xfId="0" applyNumberFormat="1" applyFont="1" applyFill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9" fillId="0" borderId="41" xfId="0" applyNumberFormat="1" applyFont="1" applyBorder="1" applyAlignment="1">
      <alignment/>
    </xf>
    <xf numFmtId="0" fontId="5" fillId="16" borderId="20" xfId="0" applyFont="1" applyFill="1" applyBorder="1" applyAlignment="1">
      <alignment/>
    </xf>
    <xf numFmtId="0" fontId="5" fillId="16" borderId="21" xfId="0" applyFont="1" applyFill="1" applyBorder="1" applyAlignment="1">
      <alignment/>
    </xf>
    <xf numFmtId="0" fontId="5" fillId="16" borderId="27" xfId="0" applyFont="1" applyFill="1" applyBorder="1" applyAlignment="1">
      <alignment/>
    </xf>
    <xf numFmtId="196" fontId="7" fillId="16" borderId="22" xfId="0" applyNumberFormat="1" applyFont="1" applyFill="1" applyBorder="1" applyAlignment="1">
      <alignment/>
    </xf>
    <xf numFmtId="1" fontId="3" fillId="23" borderId="22" xfId="0" applyNumberFormat="1" applyFont="1" applyFill="1" applyBorder="1" applyAlignment="1">
      <alignment horizontal="justify" vertical="justify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0" fontId="3" fillId="18" borderId="35" xfId="0" applyFont="1" applyFill="1" applyBorder="1" applyAlignment="1">
      <alignment/>
    </xf>
    <xf numFmtId="0" fontId="3" fillId="18" borderId="28" xfId="0" applyFont="1" applyFill="1" applyBorder="1" applyAlignment="1">
      <alignment vertical="top"/>
    </xf>
    <xf numFmtId="0" fontId="3" fillId="18" borderId="36" xfId="0" applyFont="1" applyFill="1" applyBorder="1" applyAlignment="1">
      <alignment horizontal="center"/>
    </xf>
    <xf numFmtId="2" fontId="3" fillId="18" borderId="37" xfId="0" applyNumberFormat="1" applyFont="1" applyFill="1" applyBorder="1" applyAlignment="1">
      <alignment horizontal="justify" vertical="center"/>
    </xf>
    <xf numFmtId="1" fontId="3" fillId="18" borderId="37" xfId="0" applyNumberFormat="1" applyFont="1" applyFill="1" applyBorder="1" applyAlignment="1">
      <alignment horizontal="justify" vertical="justify"/>
    </xf>
    <xf numFmtId="1" fontId="3" fillId="18" borderId="37" xfId="0" applyNumberFormat="1" applyFont="1" applyFill="1" applyBorder="1" applyAlignment="1">
      <alignment horizontal="center" vertical="center"/>
    </xf>
    <xf numFmtId="1" fontId="3" fillId="18" borderId="38" xfId="0" applyNumberFormat="1" applyFont="1" applyFill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right"/>
    </xf>
    <xf numFmtId="4" fontId="7" fillId="24" borderId="13" xfId="0" applyNumberFormat="1" applyFont="1" applyFill="1" applyBorder="1" applyAlignment="1">
      <alignment horizontal="right"/>
    </xf>
    <xf numFmtId="4" fontId="7" fillId="24" borderId="10" xfId="0" applyNumberFormat="1" applyFont="1" applyFill="1" applyBorder="1" applyAlignment="1">
      <alignment horizontal="center"/>
    </xf>
    <xf numFmtId="0" fontId="7" fillId="16" borderId="28" xfId="0" applyFont="1" applyFill="1" applyBorder="1" applyAlignment="1">
      <alignment horizontal="center"/>
    </xf>
    <xf numFmtId="2" fontId="7" fillId="16" borderId="41" xfId="0" applyNumberFormat="1" applyFont="1" applyFill="1" applyBorder="1" applyAlignment="1">
      <alignment horizontal="center"/>
    </xf>
    <xf numFmtId="3" fontId="7" fillId="16" borderId="61" xfId="0" applyNumberFormat="1" applyFont="1" applyFill="1" applyBorder="1" applyAlignment="1">
      <alignment/>
    </xf>
    <xf numFmtId="3" fontId="7" fillId="16" borderId="41" xfId="0" applyNumberFormat="1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37" xfId="0" applyNumberFormat="1" applyFont="1" applyFill="1" applyBorder="1" applyAlignment="1">
      <alignment/>
    </xf>
    <xf numFmtId="4" fontId="6" fillId="16" borderId="52" xfId="0" applyNumberFormat="1" applyFont="1" applyFill="1" applyBorder="1" applyAlignment="1">
      <alignment/>
    </xf>
    <xf numFmtId="4" fontId="0" fillId="15" borderId="46" xfId="0" applyNumberFormat="1" applyFont="1" applyFill="1" applyBorder="1" applyAlignment="1">
      <alignment/>
    </xf>
    <xf numFmtId="3" fontId="6" fillId="16" borderId="39" xfId="0" applyNumberFormat="1" applyFont="1" applyFill="1" applyBorder="1" applyAlignment="1">
      <alignment/>
    </xf>
    <xf numFmtId="190" fontId="7" fillId="16" borderId="20" xfId="0" applyNumberFormat="1" applyFont="1" applyFill="1" applyBorder="1" applyAlignment="1">
      <alignment/>
    </xf>
    <xf numFmtId="4" fontId="31" fillId="19" borderId="13" xfId="0" applyNumberFormat="1" applyFont="1" applyFill="1" applyBorder="1" applyAlignment="1">
      <alignment/>
    </xf>
    <xf numFmtId="3" fontId="7" fillId="0" borderId="2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9" fillId="0" borderId="30" xfId="0" applyFont="1" applyBorder="1" applyAlignment="1">
      <alignment horizontal="right"/>
    </xf>
    <xf numFmtId="3" fontId="7" fillId="0" borderId="55" xfId="0" applyNumberFormat="1" applyFont="1" applyBorder="1" applyAlignment="1">
      <alignment/>
    </xf>
    <xf numFmtId="0" fontId="42" fillId="0" borderId="30" xfId="0" applyFont="1" applyBorder="1" applyAlignment="1">
      <alignment horizontal="right"/>
    </xf>
    <xf numFmtId="3" fontId="7" fillId="0" borderId="29" xfId="0" applyNumberFormat="1" applyFont="1" applyFill="1" applyBorder="1" applyAlignment="1">
      <alignment horizontal="left"/>
    </xf>
    <xf numFmtId="3" fontId="7" fillId="0" borderId="57" xfId="0" applyNumberFormat="1" applyFont="1" applyFill="1" applyBorder="1" applyAlignment="1">
      <alignment horizontal="left"/>
    </xf>
    <xf numFmtId="3" fontId="38" fillId="2" borderId="57" xfId="0" applyNumberFormat="1" applyFont="1" applyFill="1" applyBorder="1" applyAlignment="1">
      <alignment horizontal="left"/>
    </xf>
    <xf numFmtId="0" fontId="38" fillId="0" borderId="53" xfId="0" applyFont="1" applyBorder="1" applyAlignment="1">
      <alignment horizontal="left"/>
    </xf>
    <xf numFmtId="44" fontId="34" fillId="25" borderId="0" xfId="52" applyFont="1" applyFill="1" applyBorder="1" applyAlignment="1">
      <alignment horizontal="center"/>
    </xf>
    <xf numFmtId="3" fontId="3" fillId="16" borderId="0" xfId="0" applyNumberFormat="1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16" borderId="10" xfId="0" applyFont="1" applyFill="1" applyBorder="1" applyAlignment="1">
      <alignment horizontal="left"/>
    </xf>
    <xf numFmtId="0" fontId="5" fillId="16" borderId="11" xfId="0" applyFont="1" applyFill="1" applyBorder="1" applyAlignment="1">
      <alignment horizontal="left"/>
    </xf>
    <xf numFmtId="0" fontId="5" fillId="16" borderId="12" xfId="0" applyFont="1" applyFill="1" applyBorder="1" applyAlignment="1">
      <alignment horizontal="left"/>
    </xf>
    <xf numFmtId="0" fontId="6" fillId="16" borderId="35" xfId="0" applyFont="1" applyFill="1" applyBorder="1" applyAlignment="1">
      <alignment horizontal="left"/>
    </xf>
    <xf numFmtId="0" fontId="6" fillId="16" borderId="28" xfId="0" applyFont="1" applyFill="1" applyBorder="1" applyAlignment="1">
      <alignment horizontal="left"/>
    </xf>
    <xf numFmtId="0" fontId="6" fillId="16" borderId="29" xfId="0" applyFont="1" applyFill="1" applyBorder="1" applyAlignment="1">
      <alignment horizontal="left"/>
    </xf>
    <xf numFmtId="2" fontId="2" fillId="16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3" fontId="2" fillId="16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16" borderId="36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left"/>
    </xf>
    <xf numFmtId="0" fontId="6" fillId="16" borderId="6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95250</xdr:rowOff>
    </xdr:from>
    <xdr:to>
      <xdr:col>8</xdr:col>
      <xdr:colOff>47625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g.%20Kotora\My%20Documents\ROZPO&#268;ET\2011\Plnenie%20rozpo&#269;tu\Plnenie%20rozpoctu%20k%2031.12.2011_ak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davky"/>
      <sheetName val="príjmy"/>
      <sheetName val="obal"/>
    </sheetNames>
    <sheetDataSet>
      <sheetData sheetId="1">
        <row r="188">
          <cell r="L188">
            <v>1291907</v>
          </cell>
        </row>
        <row r="189">
          <cell r="L189">
            <v>720865</v>
          </cell>
        </row>
        <row r="190">
          <cell r="L190">
            <v>246629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10"/>
  <sheetViews>
    <sheetView tabSelected="1" zoomScalePageLayoutView="0" workbookViewId="0" topLeftCell="A47">
      <selection activeCell="M66" sqref="M66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30.375" style="1" customWidth="1"/>
    <col min="4" max="4" width="8.75390625" style="1" customWidth="1"/>
    <col min="5" max="5" width="7.75390625" style="1" customWidth="1"/>
    <col min="6" max="6" width="6.25390625" style="1" customWidth="1"/>
    <col min="7" max="7" width="7.75390625" style="1" customWidth="1"/>
    <col min="8" max="8" width="7.125" style="2" customWidth="1"/>
    <col min="9" max="9" width="9.00390625" style="1" customWidth="1"/>
    <col min="10" max="10" width="6.875" style="1" customWidth="1"/>
    <col min="11" max="11" width="9.75390625" style="1" bestFit="1" customWidth="1"/>
    <col min="12" max="12" width="9.75390625" style="1" customWidth="1"/>
    <col min="13" max="15" width="8.75390625" style="1" customWidth="1"/>
    <col min="16" max="16384" width="9.00390625" style="1" customWidth="1"/>
  </cols>
  <sheetData>
    <row r="2" spans="1:14" ht="15.75">
      <c r="A2" s="847" t="s">
        <v>327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</row>
    <row r="4" ht="12.75">
      <c r="C4" s="392" t="s">
        <v>1</v>
      </c>
    </row>
    <row r="5" spans="10:14" ht="12.75">
      <c r="J5" s="849" t="s">
        <v>300</v>
      </c>
      <c r="K5" s="849"/>
      <c r="L5" s="849"/>
      <c r="M5" s="849"/>
      <c r="N5" s="849"/>
    </row>
    <row r="6" spans="1:7" ht="15.75">
      <c r="A6" s="850"/>
      <c r="B6" s="850"/>
      <c r="C6" s="850"/>
      <c r="D6" s="850"/>
      <c r="E6" s="850"/>
      <c r="F6" s="3"/>
      <c r="G6" s="3" t="s">
        <v>0</v>
      </c>
    </row>
    <row r="7" spans="1:15" s="7" customFormat="1" ht="22.5" customHeight="1">
      <c r="A7" s="4" t="s">
        <v>1</v>
      </c>
      <c r="B7" s="5"/>
      <c r="C7" s="6"/>
      <c r="D7" s="255" t="s">
        <v>282</v>
      </c>
      <c r="E7" s="255" t="s">
        <v>283</v>
      </c>
      <c r="F7" s="262" t="s">
        <v>2</v>
      </c>
      <c r="G7" s="255" t="s">
        <v>284</v>
      </c>
      <c r="H7" s="262" t="s">
        <v>2</v>
      </c>
      <c r="I7" s="255" t="s">
        <v>285</v>
      </c>
      <c r="J7" s="306" t="s">
        <v>2</v>
      </c>
      <c r="K7" s="279" t="s">
        <v>286</v>
      </c>
      <c r="L7" s="739" t="s">
        <v>339</v>
      </c>
      <c r="M7" s="693">
        <v>2012</v>
      </c>
      <c r="N7" s="693">
        <v>2013</v>
      </c>
      <c r="O7" s="693">
        <v>2014</v>
      </c>
    </row>
    <row r="8" spans="1:15" ht="12.75">
      <c r="A8" s="8" t="s">
        <v>3</v>
      </c>
      <c r="B8" s="9"/>
      <c r="C8" s="10"/>
      <c r="D8" s="12">
        <f>D9+D12+D13</f>
        <v>154179</v>
      </c>
      <c r="E8" s="11">
        <v>47136</v>
      </c>
      <c r="F8" s="443">
        <v>30.57</v>
      </c>
      <c r="G8" s="11">
        <v>91211</v>
      </c>
      <c r="H8" s="13">
        <v>59.16</v>
      </c>
      <c r="I8" s="346">
        <f>I9+I12+I13+I10+I11</f>
        <v>124306</v>
      </c>
      <c r="J8" s="494">
        <v>80.52</v>
      </c>
      <c r="K8" s="613">
        <f>SUM(K9,K10,K11,K12,K13,K63)</f>
        <v>161065</v>
      </c>
      <c r="L8" s="613">
        <f>SUM(L9,L10,L11,L12,L13,L63)</f>
        <v>167712</v>
      </c>
      <c r="M8" s="613">
        <f>M9+M12+M13+M63</f>
        <v>151640</v>
      </c>
      <c r="N8" s="613">
        <f>SUM(N9,N10,N11,N12,N13,N63)</f>
        <v>143370</v>
      </c>
      <c r="O8" s="613">
        <f>SUM(O9,O10,O11,O12,O13,O63)</f>
        <v>142090</v>
      </c>
    </row>
    <row r="9" spans="1:15" s="18" customFormat="1" ht="11.25">
      <c r="A9" s="34">
        <v>610</v>
      </c>
      <c r="B9" s="134"/>
      <c r="C9" s="135" t="s">
        <v>4</v>
      </c>
      <c r="D9" s="560">
        <v>52000</v>
      </c>
      <c r="E9" s="69">
        <v>13443</v>
      </c>
      <c r="F9" s="560"/>
      <c r="G9" s="69">
        <v>24288</v>
      </c>
      <c r="H9" s="70"/>
      <c r="I9" s="520">
        <v>35809</v>
      </c>
      <c r="J9" s="356"/>
      <c r="K9" s="572">
        <v>50000</v>
      </c>
      <c r="L9" s="358">
        <v>47976</v>
      </c>
      <c r="M9" s="358">
        <v>50000</v>
      </c>
      <c r="N9" s="357">
        <v>50000</v>
      </c>
      <c r="O9" s="357">
        <v>50000</v>
      </c>
    </row>
    <row r="10" spans="1:15" s="18" customFormat="1" ht="11.25">
      <c r="A10" s="210">
        <v>610</v>
      </c>
      <c r="B10" s="134"/>
      <c r="C10" s="543" t="s">
        <v>269</v>
      </c>
      <c r="D10" s="560"/>
      <c r="E10" s="69"/>
      <c r="F10" s="560"/>
      <c r="G10" s="551">
        <v>2419</v>
      </c>
      <c r="H10" s="70"/>
      <c r="I10" s="561">
        <v>2662</v>
      </c>
      <c r="J10" s="196"/>
      <c r="K10" s="601">
        <v>2662</v>
      </c>
      <c r="L10" s="740">
        <v>2662</v>
      </c>
      <c r="M10" s="362">
        <v>0</v>
      </c>
      <c r="N10" s="357">
        <v>0</v>
      </c>
      <c r="O10" s="357">
        <v>0</v>
      </c>
    </row>
    <row r="11" spans="1:15" s="18" customFormat="1" ht="11.25">
      <c r="A11" s="562">
        <v>625</v>
      </c>
      <c r="B11" s="563" t="s">
        <v>32</v>
      </c>
      <c r="C11" s="543" t="s">
        <v>276</v>
      </c>
      <c r="D11" s="560"/>
      <c r="E11" s="69"/>
      <c r="F11" s="560"/>
      <c r="G11" s="551"/>
      <c r="H11" s="70"/>
      <c r="I11" s="561">
        <v>24</v>
      </c>
      <c r="J11" s="359"/>
      <c r="K11" s="602">
        <v>24</v>
      </c>
      <c r="L11" s="741">
        <v>24</v>
      </c>
      <c r="M11" s="360">
        <v>0</v>
      </c>
      <c r="N11" s="357">
        <v>0</v>
      </c>
      <c r="O11" s="357">
        <v>0</v>
      </c>
    </row>
    <row r="12" spans="1:15" ht="12.75">
      <c r="A12" s="34">
        <v>620</v>
      </c>
      <c r="B12" s="39"/>
      <c r="C12" s="36" t="s">
        <v>5</v>
      </c>
      <c r="D12" s="37">
        <v>18500</v>
      </c>
      <c r="E12" s="564">
        <v>4660</v>
      </c>
      <c r="F12" s="37"/>
      <c r="G12" s="564">
        <v>7485</v>
      </c>
      <c r="H12" s="565"/>
      <c r="I12" s="566">
        <v>11642</v>
      </c>
      <c r="J12" s="533"/>
      <c r="K12" s="599">
        <v>18000</v>
      </c>
      <c r="L12" s="701">
        <v>17142</v>
      </c>
      <c r="M12" s="701">
        <v>18000</v>
      </c>
      <c r="N12" s="357">
        <v>18000</v>
      </c>
      <c r="O12" s="357">
        <v>18000</v>
      </c>
    </row>
    <row r="13" spans="1:15" s="7" customFormat="1" ht="12.75">
      <c r="A13" s="121">
        <v>630</v>
      </c>
      <c r="B13" s="26"/>
      <c r="C13" s="27" t="s">
        <v>6</v>
      </c>
      <c r="D13" s="69">
        <f>D14+D15+D16+D28+D34+D38+D48+D63</f>
        <v>83679</v>
      </c>
      <c r="E13" s="69">
        <v>29033</v>
      </c>
      <c r="F13" s="69"/>
      <c r="G13" s="69">
        <v>57019</v>
      </c>
      <c r="H13" s="70"/>
      <c r="I13" s="520">
        <f>I14+I15+I16+I28+I34+I38+I48+I63</f>
        <v>74169</v>
      </c>
      <c r="J13" s="567"/>
      <c r="K13" s="572">
        <f>SUM(K14,K15,K16,K28,K34,K38,K48)</f>
        <v>82579</v>
      </c>
      <c r="L13" s="572">
        <f>SUM(L14,L15,L16,L28,L34,L38,L48)</f>
        <v>90642</v>
      </c>
      <c r="M13" s="572">
        <f>SUM(M14,M15,M16,M28,M34,M38,M48)</f>
        <v>67340</v>
      </c>
      <c r="N13" s="572">
        <f>SUM(N14,N15,N16,N28,N34,N38,N48)</f>
        <v>67070</v>
      </c>
      <c r="O13" s="572">
        <f>SUM(O14,O15,O16,O28,O34,O38,O48)</f>
        <v>65790</v>
      </c>
    </row>
    <row r="14" spans="1:15" s="7" customFormat="1" ht="12.75">
      <c r="A14" s="405" t="s">
        <v>7</v>
      </c>
      <c r="B14" s="406"/>
      <c r="C14" s="407" t="s">
        <v>8</v>
      </c>
      <c r="D14" s="408">
        <v>20</v>
      </c>
      <c r="E14" s="408">
        <v>3</v>
      </c>
      <c r="F14" s="408"/>
      <c r="G14" s="408">
        <v>3</v>
      </c>
      <c r="H14" s="409"/>
      <c r="I14" s="410">
        <v>3</v>
      </c>
      <c r="J14" s="411"/>
      <c r="K14" s="600">
        <v>20</v>
      </c>
      <c r="L14" s="702">
        <v>15</v>
      </c>
      <c r="M14" s="702">
        <v>20</v>
      </c>
      <c r="N14" s="357">
        <v>20</v>
      </c>
      <c r="O14" s="357">
        <v>20</v>
      </c>
    </row>
    <row r="15" spans="1:15" s="7" customFormat="1" ht="12.75">
      <c r="A15" s="412">
        <v>632</v>
      </c>
      <c r="B15" s="413"/>
      <c r="C15" s="414" t="s">
        <v>9</v>
      </c>
      <c r="D15" s="415">
        <v>14000</v>
      </c>
      <c r="E15" s="415">
        <v>4168</v>
      </c>
      <c r="F15" s="415"/>
      <c r="G15" s="415">
        <v>8409</v>
      </c>
      <c r="H15" s="416"/>
      <c r="I15" s="417">
        <v>11243</v>
      </c>
      <c r="J15" s="418"/>
      <c r="K15" s="668">
        <v>14000</v>
      </c>
      <c r="L15" s="703">
        <v>15852</v>
      </c>
      <c r="M15" s="703">
        <v>14000</v>
      </c>
      <c r="N15" s="361">
        <v>14000</v>
      </c>
      <c r="O15" s="361">
        <v>14000</v>
      </c>
    </row>
    <row r="16" spans="1:15" s="7" customFormat="1" ht="12.75">
      <c r="A16" s="398">
        <v>633</v>
      </c>
      <c r="B16" s="399"/>
      <c r="C16" s="400" t="s">
        <v>10</v>
      </c>
      <c r="D16" s="401">
        <f>D21+D23+D25+D26+D27</f>
        <v>13559</v>
      </c>
      <c r="E16" s="401">
        <v>2945</v>
      </c>
      <c r="F16" s="401"/>
      <c r="G16" s="401">
        <v>6648</v>
      </c>
      <c r="H16" s="402"/>
      <c r="I16" s="403">
        <f>I17+I18+I19+I20+I21+I23+I24+I25+I26+I27+I22</f>
        <v>8790</v>
      </c>
      <c r="J16" s="404"/>
      <c r="K16" s="419">
        <f>SUM(K17,K18,K19,K20,K21,K23,K24,K25,K26,K27)</f>
        <v>12098</v>
      </c>
      <c r="L16" s="419">
        <f>SUM(L17,L18,L19,L20,L21,L23,L24,L25,L26,L27+L22)</f>
        <v>12896</v>
      </c>
      <c r="M16" s="419">
        <f>SUM(M17,M18,M19,M20,M21,M23,M24,M25,M26,M27)</f>
        <v>11100</v>
      </c>
      <c r="N16" s="419">
        <f>SUM(N17,N18,N19,N20,N21,N23,N24,N25,N26,N27)</f>
        <v>10800</v>
      </c>
      <c r="O16" s="419">
        <f>SUM(O17,O18,O19,O20,O21,O23,O24,O25,O26,O27)</f>
        <v>9300</v>
      </c>
    </row>
    <row r="17" spans="1:15" s="7" customFormat="1" ht="12.75">
      <c r="A17" s="29">
        <v>633</v>
      </c>
      <c r="B17" s="30" t="s">
        <v>11</v>
      </c>
      <c r="C17" s="31" t="s">
        <v>12</v>
      </c>
      <c r="D17" s="32">
        <v>0</v>
      </c>
      <c r="E17" s="32">
        <v>0</v>
      </c>
      <c r="F17" s="32"/>
      <c r="G17" s="32">
        <v>0</v>
      </c>
      <c r="H17" s="33"/>
      <c r="I17" s="348"/>
      <c r="J17" s="363"/>
      <c r="K17" s="365">
        <v>0</v>
      </c>
      <c r="L17" s="358">
        <v>0</v>
      </c>
      <c r="M17" s="358">
        <v>0</v>
      </c>
      <c r="N17" s="357">
        <v>0</v>
      </c>
      <c r="O17" s="357">
        <v>0</v>
      </c>
    </row>
    <row r="18" spans="1:15" ht="12.75">
      <c r="A18" s="34">
        <v>633</v>
      </c>
      <c r="B18" s="35" t="s">
        <v>13</v>
      </c>
      <c r="C18" s="36" t="s">
        <v>14</v>
      </c>
      <c r="D18" s="37">
        <v>0</v>
      </c>
      <c r="E18" s="37">
        <v>36</v>
      </c>
      <c r="F18" s="37"/>
      <c r="G18" s="37">
        <v>36</v>
      </c>
      <c r="H18" s="38"/>
      <c r="I18" s="305">
        <v>225</v>
      </c>
      <c r="J18" s="318"/>
      <c r="K18" s="367">
        <v>225</v>
      </c>
      <c r="L18" s="187">
        <v>225</v>
      </c>
      <c r="M18" s="187">
        <v>200</v>
      </c>
      <c r="N18" s="357">
        <v>200</v>
      </c>
      <c r="O18" s="357">
        <v>200</v>
      </c>
    </row>
    <row r="19" spans="1:15" ht="12.75">
      <c r="A19" s="34">
        <v>633</v>
      </c>
      <c r="B19" s="35" t="s">
        <v>35</v>
      </c>
      <c r="C19" s="36" t="s">
        <v>16</v>
      </c>
      <c r="D19" s="37">
        <v>0</v>
      </c>
      <c r="E19" s="37">
        <v>160</v>
      </c>
      <c r="F19" s="37"/>
      <c r="G19" s="37">
        <v>160</v>
      </c>
      <c r="H19" s="38"/>
      <c r="I19" s="305">
        <v>160</v>
      </c>
      <c r="J19" s="327"/>
      <c r="K19" s="366">
        <v>160</v>
      </c>
      <c r="L19" s="377">
        <v>569</v>
      </c>
      <c r="M19" s="377">
        <v>0</v>
      </c>
      <c r="N19" s="357">
        <v>0</v>
      </c>
      <c r="O19" s="357">
        <v>0</v>
      </c>
    </row>
    <row r="20" spans="1:15" ht="12.75">
      <c r="A20" s="34">
        <v>633</v>
      </c>
      <c r="B20" s="35" t="s">
        <v>17</v>
      </c>
      <c r="C20" s="36" t="s">
        <v>252</v>
      </c>
      <c r="D20" s="37">
        <v>0</v>
      </c>
      <c r="E20" s="37">
        <v>0</v>
      </c>
      <c r="F20" s="37"/>
      <c r="G20" s="37">
        <v>0</v>
      </c>
      <c r="H20" s="38"/>
      <c r="I20" s="305">
        <v>0</v>
      </c>
      <c r="J20" s="324"/>
      <c r="K20" s="355">
        <v>0</v>
      </c>
      <c r="L20" s="701">
        <v>0</v>
      </c>
      <c r="M20" s="701">
        <v>0</v>
      </c>
      <c r="N20" s="357">
        <v>0</v>
      </c>
      <c r="O20" s="357">
        <v>0</v>
      </c>
    </row>
    <row r="21" spans="1:15" ht="12.75">
      <c r="A21" s="34">
        <v>633</v>
      </c>
      <c r="B21" s="39" t="s">
        <v>17</v>
      </c>
      <c r="C21" s="36" t="s">
        <v>18</v>
      </c>
      <c r="D21" s="37">
        <v>8000</v>
      </c>
      <c r="E21" s="37">
        <v>1414</v>
      </c>
      <c r="F21" s="37"/>
      <c r="G21" s="37">
        <v>2397</v>
      </c>
      <c r="H21" s="38"/>
      <c r="I21" s="305">
        <v>3628</v>
      </c>
      <c r="J21" s="322"/>
      <c r="K21" s="365">
        <v>6000</v>
      </c>
      <c r="L21" s="571">
        <v>5779</v>
      </c>
      <c r="M21" s="571">
        <v>6000</v>
      </c>
      <c r="N21" s="357">
        <v>6000</v>
      </c>
      <c r="O21" s="357">
        <v>5000</v>
      </c>
    </row>
    <row r="22" spans="1:15" ht="12.75">
      <c r="A22" s="210">
        <v>633</v>
      </c>
      <c r="B22" s="211" t="s">
        <v>17</v>
      </c>
      <c r="C22" s="212" t="s">
        <v>314</v>
      </c>
      <c r="D22" s="37"/>
      <c r="E22" s="480">
        <v>95</v>
      </c>
      <c r="F22" s="37"/>
      <c r="G22" s="209">
        <v>95</v>
      </c>
      <c r="H22" s="38"/>
      <c r="I22" s="349">
        <v>95</v>
      </c>
      <c r="J22" s="318"/>
      <c r="K22" s="603">
        <v>95</v>
      </c>
      <c r="L22" s="742">
        <v>95</v>
      </c>
      <c r="M22" s="187">
        <v>0</v>
      </c>
      <c r="N22" s="357">
        <v>0</v>
      </c>
      <c r="O22" s="357">
        <v>0</v>
      </c>
    </row>
    <row r="23" spans="1:15" ht="12.75">
      <c r="A23" s="34">
        <v>633</v>
      </c>
      <c r="B23" s="39" t="s">
        <v>19</v>
      </c>
      <c r="C23" s="36" t="s">
        <v>20</v>
      </c>
      <c r="D23" s="37">
        <v>2450</v>
      </c>
      <c r="E23" s="37">
        <v>1328</v>
      </c>
      <c r="F23" s="37"/>
      <c r="G23" s="37">
        <v>1413</v>
      </c>
      <c r="H23" s="38"/>
      <c r="I23" s="305">
        <v>1856</v>
      </c>
      <c r="J23" s="327"/>
      <c r="K23" s="366">
        <v>2300</v>
      </c>
      <c r="L23" s="377">
        <v>3020</v>
      </c>
      <c r="M23" s="377">
        <v>2300</v>
      </c>
      <c r="N23" s="357">
        <v>2000</v>
      </c>
      <c r="O23" s="357">
        <v>2000</v>
      </c>
    </row>
    <row r="24" spans="1:15" ht="12.75">
      <c r="A24" s="34">
        <v>633</v>
      </c>
      <c r="B24" s="39" t="s">
        <v>21</v>
      </c>
      <c r="C24" s="36" t="s">
        <v>22</v>
      </c>
      <c r="D24" s="37">
        <v>0</v>
      </c>
      <c r="E24" s="37">
        <v>313</v>
      </c>
      <c r="F24" s="37"/>
      <c r="G24" s="37">
        <v>313</v>
      </c>
      <c r="H24" s="38"/>
      <c r="I24" s="305">
        <v>313</v>
      </c>
      <c r="J24" s="324"/>
      <c r="K24" s="355">
        <v>313</v>
      </c>
      <c r="L24" s="701">
        <v>313</v>
      </c>
      <c r="M24" s="701">
        <v>0</v>
      </c>
      <c r="N24" s="357">
        <v>0</v>
      </c>
      <c r="O24" s="357">
        <v>0</v>
      </c>
    </row>
    <row r="25" spans="1:15" ht="12.75">
      <c r="A25" s="34">
        <v>633</v>
      </c>
      <c r="B25" s="39" t="s">
        <v>23</v>
      </c>
      <c r="C25" s="36" t="s">
        <v>24</v>
      </c>
      <c r="D25" s="37">
        <v>109</v>
      </c>
      <c r="E25" s="37">
        <v>2</v>
      </c>
      <c r="F25" s="37"/>
      <c r="G25" s="37">
        <v>2</v>
      </c>
      <c r="H25" s="38"/>
      <c r="I25" s="305">
        <v>34</v>
      </c>
      <c r="J25" s="322"/>
      <c r="K25" s="365">
        <v>100</v>
      </c>
      <c r="L25" s="571">
        <v>19</v>
      </c>
      <c r="M25" s="571">
        <v>100</v>
      </c>
      <c r="N25" s="357">
        <v>100</v>
      </c>
      <c r="O25" s="357">
        <v>100</v>
      </c>
    </row>
    <row r="26" spans="1:15" ht="12.75">
      <c r="A26" s="34">
        <v>633</v>
      </c>
      <c r="B26" s="39" t="s">
        <v>25</v>
      </c>
      <c r="C26" s="36" t="s">
        <v>26</v>
      </c>
      <c r="D26" s="37">
        <v>1500</v>
      </c>
      <c r="E26" s="37">
        <v>320</v>
      </c>
      <c r="F26" s="37"/>
      <c r="G26" s="37">
        <v>1481</v>
      </c>
      <c r="H26" s="38"/>
      <c r="I26" s="305">
        <v>1481</v>
      </c>
      <c r="J26" s="318"/>
      <c r="K26" s="200">
        <v>1500</v>
      </c>
      <c r="L26" s="187">
        <v>1481</v>
      </c>
      <c r="M26" s="187">
        <v>1500</v>
      </c>
      <c r="N26" s="357">
        <v>1500</v>
      </c>
      <c r="O26" s="357">
        <v>1000</v>
      </c>
    </row>
    <row r="27" spans="1:15" ht="12.75">
      <c r="A27" s="165">
        <v>633</v>
      </c>
      <c r="B27" s="166" t="s">
        <v>27</v>
      </c>
      <c r="C27" s="180" t="s">
        <v>28</v>
      </c>
      <c r="D27" s="161">
        <v>1500</v>
      </c>
      <c r="E27" s="161">
        <v>691</v>
      </c>
      <c r="F27" s="161"/>
      <c r="G27" s="161">
        <v>787</v>
      </c>
      <c r="H27" s="397"/>
      <c r="I27" s="352">
        <v>998</v>
      </c>
      <c r="J27" s="327"/>
      <c r="K27" s="493">
        <v>1500</v>
      </c>
      <c r="L27" s="377">
        <v>1395</v>
      </c>
      <c r="M27" s="377">
        <v>1000</v>
      </c>
      <c r="N27" s="357">
        <v>1000</v>
      </c>
      <c r="O27" s="357">
        <v>1000</v>
      </c>
    </row>
    <row r="28" spans="1:15" s="7" customFormat="1" ht="12.75">
      <c r="A28" s="398">
        <v>634</v>
      </c>
      <c r="B28" s="399"/>
      <c r="C28" s="400" t="s">
        <v>29</v>
      </c>
      <c r="D28" s="401">
        <f>D29+D30+D31+D32+D33</f>
        <v>6200</v>
      </c>
      <c r="E28" s="401">
        <v>2135</v>
      </c>
      <c r="F28" s="401"/>
      <c r="G28" s="401">
        <v>3254</v>
      </c>
      <c r="H28" s="402"/>
      <c r="I28" s="403">
        <f>I29+I30+I31+I32+I33</f>
        <v>5505</v>
      </c>
      <c r="J28" s="404"/>
      <c r="K28" s="669">
        <f>SUM(K29,K30,K31,K32,K33)</f>
        <v>7458</v>
      </c>
      <c r="L28" s="669">
        <f>SUM(L29,L30,L31,L32,L33)</f>
        <v>8769</v>
      </c>
      <c r="M28" s="669">
        <f>SUM(M29,M30,M31,M32,M33)</f>
        <v>6970</v>
      </c>
      <c r="N28" s="670">
        <f>SUM(N29,N30,N31,N32,N33)</f>
        <v>7000</v>
      </c>
      <c r="O28" s="670">
        <f>SUM(O29,O30,O31,O32,O33)</f>
        <v>6520</v>
      </c>
    </row>
    <row r="29" spans="1:15" ht="12.75">
      <c r="A29" s="41">
        <v>634</v>
      </c>
      <c r="B29" s="42" t="s">
        <v>11</v>
      </c>
      <c r="C29" s="43" t="s">
        <v>30</v>
      </c>
      <c r="D29" s="44">
        <v>3600</v>
      </c>
      <c r="E29" s="44">
        <v>1283</v>
      </c>
      <c r="F29" s="44"/>
      <c r="G29" s="44">
        <v>2546</v>
      </c>
      <c r="H29" s="45"/>
      <c r="I29" s="350">
        <v>3708</v>
      </c>
      <c r="J29" s="322"/>
      <c r="K29" s="492">
        <v>4488</v>
      </c>
      <c r="L29" s="571">
        <v>6177</v>
      </c>
      <c r="M29" s="571">
        <v>4500</v>
      </c>
      <c r="N29" s="357">
        <v>4500</v>
      </c>
      <c r="O29" s="357">
        <v>4000</v>
      </c>
    </row>
    <row r="30" spans="1:15" ht="12.75">
      <c r="A30" s="34">
        <v>634</v>
      </c>
      <c r="B30" s="39" t="s">
        <v>13</v>
      </c>
      <c r="C30" s="36" t="s">
        <v>31</v>
      </c>
      <c r="D30" s="37">
        <v>1000</v>
      </c>
      <c r="E30" s="37">
        <v>622</v>
      </c>
      <c r="F30" s="37"/>
      <c r="G30" s="37">
        <v>478</v>
      </c>
      <c r="H30" s="38"/>
      <c r="I30" s="305">
        <v>1522</v>
      </c>
      <c r="J30" s="318"/>
      <c r="K30" s="200">
        <v>1800</v>
      </c>
      <c r="L30" s="187">
        <v>1623</v>
      </c>
      <c r="M30" s="187">
        <v>1500</v>
      </c>
      <c r="N30" s="357">
        <v>1500</v>
      </c>
      <c r="O30" s="357">
        <v>1500</v>
      </c>
    </row>
    <row r="31" spans="1:15" ht="12.75">
      <c r="A31" s="34">
        <v>634</v>
      </c>
      <c r="B31" s="39" t="s">
        <v>32</v>
      </c>
      <c r="C31" s="36" t="s">
        <v>33</v>
      </c>
      <c r="D31" s="37">
        <v>500</v>
      </c>
      <c r="E31" s="37">
        <v>78</v>
      </c>
      <c r="F31" s="37"/>
      <c r="G31" s="37">
        <v>78</v>
      </c>
      <c r="H31" s="38"/>
      <c r="I31" s="305">
        <v>117</v>
      </c>
      <c r="J31" s="327"/>
      <c r="K31" s="337">
        <v>500</v>
      </c>
      <c r="L31" s="377">
        <v>296</v>
      </c>
      <c r="M31" s="377">
        <v>300</v>
      </c>
      <c r="N31" s="357">
        <v>300</v>
      </c>
      <c r="O31" s="357">
        <v>300</v>
      </c>
    </row>
    <row r="32" spans="1:15" ht="12.75">
      <c r="A32" s="34">
        <v>634</v>
      </c>
      <c r="B32" s="39" t="s">
        <v>15</v>
      </c>
      <c r="C32" s="36" t="s">
        <v>34</v>
      </c>
      <c r="D32" s="37">
        <v>1000</v>
      </c>
      <c r="E32" s="37">
        <v>0</v>
      </c>
      <c r="F32" s="37"/>
      <c r="G32" s="37">
        <v>0</v>
      </c>
      <c r="H32" s="38"/>
      <c r="I32" s="305">
        <v>0</v>
      </c>
      <c r="J32" s="324"/>
      <c r="K32" s="599">
        <v>500</v>
      </c>
      <c r="L32" s="701">
        <v>514</v>
      </c>
      <c r="M32" s="701">
        <v>500</v>
      </c>
      <c r="N32" s="357">
        <v>500</v>
      </c>
      <c r="O32" s="357">
        <v>500</v>
      </c>
    </row>
    <row r="33" spans="1:15" ht="12.75">
      <c r="A33" s="165">
        <v>634</v>
      </c>
      <c r="B33" s="166" t="s">
        <v>35</v>
      </c>
      <c r="C33" s="180" t="s">
        <v>36</v>
      </c>
      <c r="D33" s="161">
        <v>100</v>
      </c>
      <c r="E33" s="161">
        <v>152</v>
      </c>
      <c r="F33" s="161"/>
      <c r="G33" s="161">
        <v>152</v>
      </c>
      <c r="H33" s="107"/>
      <c r="I33" s="352">
        <v>158</v>
      </c>
      <c r="J33" s="322"/>
      <c r="K33" s="491">
        <v>170</v>
      </c>
      <c r="L33" s="571">
        <v>159</v>
      </c>
      <c r="M33" s="571">
        <v>170</v>
      </c>
      <c r="N33" s="357">
        <v>200</v>
      </c>
      <c r="O33" s="357">
        <v>220</v>
      </c>
    </row>
    <row r="34" spans="1:15" s="7" customFormat="1" ht="12.75">
      <c r="A34" s="398">
        <v>635</v>
      </c>
      <c r="B34" s="399"/>
      <c r="C34" s="400" t="s">
        <v>37</v>
      </c>
      <c r="D34" s="401">
        <f>D35+D36+D37</f>
        <v>3600</v>
      </c>
      <c r="E34" s="401">
        <v>62</v>
      </c>
      <c r="F34" s="401"/>
      <c r="G34" s="401">
        <v>1453</v>
      </c>
      <c r="H34" s="402"/>
      <c r="I34" s="403">
        <f>I35+I36+I37</f>
        <v>1453</v>
      </c>
      <c r="J34" s="411"/>
      <c r="K34" s="670">
        <f>SUM(K35,K36,K37)</f>
        <v>1900</v>
      </c>
      <c r="L34" s="670">
        <f>SUM(L35,L36,L37)</f>
        <v>2101</v>
      </c>
      <c r="M34" s="670">
        <f>SUM(M35,M36,M37)</f>
        <v>1900</v>
      </c>
      <c r="N34" s="670">
        <f>SUM(N35,N36,N37)</f>
        <v>1900</v>
      </c>
      <c r="O34" s="670">
        <f>SUM(O35,O36,O37)</f>
        <v>1900</v>
      </c>
    </row>
    <row r="35" spans="1:15" ht="12.75">
      <c r="A35" s="41">
        <v>635</v>
      </c>
      <c r="B35" s="42" t="s">
        <v>13</v>
      </c>
      <c r="C35" s="43" t="s">
        <v>38</v>
      </c>
      <c r="D35" s="44">
        <v>100</v>
      </c>
      <c r="E35" s="44">
        <v>0</v>
      </c>
      <c r="F35" s="44"/>
      <c r="G35" s="44">
        <v>0</v>
      </c>
      <c r="H35" s="45"/>
      <c r="I35" s="350">
        <v>0</v>
      </c>
      <c r="J35" s="327"/>
      <c r="K35" s="337">
        <v>100</v>
      </c>
      <c r="L35" s="377">
        <v>0</v>
      </c>
      <c r="M35" s="377">
        <v>100</v>
      </c>
      <c r="N35" s="357">
        <v>100</v>
      </c>
      <c r="O35" s="357">
        <v>100</v>
      </c>
    </row>
    <row r="36" spans="1:15" ht="12.75">
      <c r="A36" s="34">
        <v>635</v>
      </c>
      <c r="B36" s="39" t="s">
        <v>15</v>
      </c>
      <c r="C36" s="36" t="s">
        <v>39</v>
      </c>
      <c r="D36" s="37">
        <v>500</v>
      </c>
      <c r="E36" s="37">
        <v>0</v>
      </c>
      <c r="F36" s="37"/>
      <c r="G36" s="37">
        <v>755</v>
      </c>
      <c r="H36" s="38"/>
      <c r="I36" s="305">
        <v>755</v>
      </c>
      <c r="J36" s="324"/>
      <c r="K36" s="599">
        <v>800</v>
      </c>
      <c r="L36" s="701">
        <v>771</v>
      </c>
      <c r="M36" s="701">
        <v>800</v>
      </c>
      <c r="N36" s="357">
        <v>800</v>
      </c>
      <c r="O36" s="357">
        <v>800</v>
      </c>
    </row>
    <row r="37" spans="1:15" ht="12.75">
      <c r="A37" s="165">
        <v>635</v>
      </c>
      <c r="B37" s="166" t="s">
        <v>17</v>
      </c>
      <c r="C37" s="180" t="s">
        <v>40</v>
      </c>
      <c r="D37" s="161">
        <v>3000</v>
      </c>
      <c r="E37" s="161">
        <v>62</v>
      </c>
      <c r="F37" s="161"/>
      <c r="G37" s="161">
        <v>698</v>
      </c>
      <c r="H37" s="107"/>
      <c r="I37" s="352">
        <v>698</v>
      </c>
      <c r="J37" s="322"/>
      <c r="K37" s="492">
        <v>1000</v>
      </c>
      <c r="L37" s="571">
        <v>1330</v>
      </c>
      <c r="M37" s="571">
        <v>1000</v>
      </c>
      <c r="N37" s="357">
        <v>1000</v>
      </c>
      <c r="O37" s="357">
        <v>1000</v>
      </c>
    </row>
    <row r="38" spans="1:15" s="7" customFormat="1" ht="12.75">
      <c r="A38" s="398">
        <v>636</v>
      </c>
      <c r="B38" s="399"/>
      <c r="C38" s="400" t="s">
        <v>41</v>
      </c>
      <c r="D38" s="401">
        <f>D39+D40+D41</f>
        <v>1200</v>
      </c>
      <c r="E38" s="401">
        <v>299</v>
      </c>
      <c r="F38" s="401"/>
      <c r="G38" s="401">
        <v>608</v>
      </c>
      <c r="H38" s="402"/>
      <c r="I38" s="403">
        <f>I39+I40+I41</f>
        <v>608</v>
      </c>
      <c r="J38" s="411"/>
      <c r="K38" s="670">
        <f>SUM(K39,K40,K41)</f>
        <v>1000</v>
      </c>
      <c r="L38" s="670">
        <f>SUM(L39,L40,L41)</f>
        <v>1006</v>
      </c>
      <c r="M38" s="670">
        <f>SUM(M39,M40,M41)</f>
        <v>1000</v>
      </c>
      <c r="N38" s="670">
        <f>SUM(N39,N40,N41)</f>
        <v>1000</v>
      </c>
      <c r="O38" s="670">
        <f>SUM(O39,O40,O41)</f>
        <v>1000</v>
      </c>
    </row>
    <row r="39" spans="1:15" ht="12.75">
      <c r="A39" s="41">
        <v>636</v>
      </c>
      <c r="B39" s="42" t="s">
        <v>11</v>
      </c>
      <c r="C39" s="43" t="s">
        <v>40</v>
      </c>
      <c r="D39" s="44">
        <v>1200</v>
      </c>
      <c r="E39" s="44">
        <v>299</v>
      </c>
      <c r="F39" s="44"/>
      <c r="G39" s="44">
        <v>608</v>
      </c>
      <c r="H39" s="45"/>
      <c r="I39" s="350">
        <v>608</v>
      </c>
      <c r="J39" s="327"/>
      <c r="K39" s="493">
        <v>1000</v>
      </c>
      <c r="L39" s="377">
        <v>1006</v>
      </c>
      <c r="M39" s="377">
        <v>1000</v>
      </c>
      <c r="N39" s="357">
        <v>1000</v>
      </c>
      <c r="O39" s="357">
        <v>1000</v>
      </c>
    </row>
    <row r="40" spans="1:15" ht="12.75">
      <c r="A40" s="46">
        <v>636</v>
      </c>
      <c r="B40" s="47" t="s">
        <v>13</v>
      </c>
      <c r="C40" s="48" t="s">
        <v>39</v>
      </c>
      <c r="D40" s="161">
        <v>0</v>
      </c>
      <c r="E40" s="161">
        <v>0</v>
      </c>
      <c r="F40" s="161"/>
      <c r="G40" s="161">
        <v>0</v>
      </c>
      <c r="H40" s="107"/>
      <c r="I40" s="352">
        <v>0</v>
      </c>
      <c r="J40" s="324"/>
      <c r="K40" s="599">
        <v>0</v>
      </c>
      <c r="L40" s="701">
        <v>0</v>
      </c>
      <c r="M40" s="701">
        <v>0</v>
      </c>
      <c r="N40" s="357">
        <v>0</v>
      </c>
      <c r="O40" s="357">
        <v>0</v>
      </c>
    </row>
    <row r="41" spans="1:15" ht="12.75">
      <c r="A41" s="194">
        <v>636</v>
      </c>
      <c r="B41" s="185" t="s">
        <v>15</v>
      </c>
      <c r="C41" s="185" t="s">
        <v>42</v>
      </c>
      <c r="D41" s="420">
        <v>0</v>
      </c>
      <c r="E41" s="390">
        <v>0</v>
      </c>
      <c r="F41" s="390"/>
      <c r="G41" s="390">
        <v>0</v>
      </c>
      <c r="H41" s="421"/>
      <c r="I41" s="274">
        <v>0</v>
      </c>
      <c r="J41" s="318"/>
      <c r="K41" s="336">
        <v>0</v>
      </c>
      <c r="L41" s="187">
        <v>0</v>
      </c>
      <c r="M41" s="187">
        <v>0</v>
      </c>
      <c r="N41" s="361">
        <v>0</v>
      </c>
      <c r="O41" s="361">
        <v>0</v>
      </c>
    </row>
    <row r="42" spans="1:15" ht="12.75">
      <c r="A42" s="47"/>
      <c r="B42" s="47"/>
      <c r="C42" s="47"/>
      <c r="D42" s="118"/>
      <c r="E42" s="118"/>
      <c r="F42" s="118"/>
      <c r="G42" s="118"/>
      <c r="H42" s="103"/>
      <c r="I42" s="118"/>
      <c r="K42" s="47"/>
      <c r="L42" s="47"/>
      <c r="M42" s="47"/>
      <c r="N42" s="18"/>
      <c r="O42" s="18"/>
    </row>
    <row r="43" spans="1:15" ht="12.75">
      <c r="A43" s="47"/>
      <c r="B43" s="47"/>
      <c r="C43" s="47"/>
      <c r="D43" s="118"/>
      <c r="E43" s="118"/>
      <c r="F43" s="118"/>
      <c r="G43" s="118"/>
      <c r="H43" s="103"/>
      <c r="I43" s="118"/>
      <c r="K43" s="47"/>
      <c r="L43" s="47"/>
      <c r="M43" s="47"/>
      <c r="N43" s="18"/>
      <c r="O43" s="18"/>
    </row>
    <row r="44" spans="1:15" ht="12.75">
      <c r="A44" s="47"/>
      <c r="B44" s="47"/>
      <c r="C44" s="47"/>
      <c r="D44" s="118"/>
      <c r="E44" s="118"/>
      <c r="F44" s="118"/>
      <c r="G44" s="118"/>
      <c r="H44" s="103"/>
      <c r="I44" s="118"/>
      <c r="K44" s="47"/>
      <c r="L44" s="47"/>
      <c r="M44" s="47"/>
      <c r="N44" s="18"/>
      <c r="O44" s="18"/>
    </row>
    <row r="45" spans="1:9" ht="12.75">
      <c r="A45" s="47"/>
      <c r="B45" s="47"/>
      <c r="C45" s="47"/>
      <c r="D45" s="118"/>
      <c r="E45" s="118"/>
      <c r="F45" s="118"/>
      <c r="G45" s="118"/>
      <c r="H45" s="103"/>
      <c r="I45" s="118"/>
    </row>
    <row r="46" spans="1:9" ht="12.75">
      <c r="A46" s="47"/>
      <c r="B46" s="47"/>
      <c r="C46" s="47"/>
      <c r="D46" s="118"/>
      <c r="E46" s="118"/>
      <c r="F46" s="118"/>
      <c r="G46" s="118"/>
      <c r="H46" s="103"/>
      <c r="I46" s="118"/>
    </row>
    <row r="47" spans="1:15" ht="38.25">
      <c r="A47" s="395" t="s">
        <v>1</v>
      </c>
      <c r="B47" s="396"/>
      <c r="C47" s="422"/>
      <c r="D47" s="424" t="s">
        <v>282</v>
      </c>
      <c r="E47" s="425" t="s">
        <v>283</v>
      </c>
      <c r="F47" s="426" t="s">
        <v>2</v>
      </c>
      <c r="G47" s="425" t="s">
        <v>284</v>
      </c>
      <c r="H47" s="427" t="s">
        <v>2</v>
      </c>
      <c r="I47" s="423" t="s">
        <v>285</v>
      </c>
      <c r="J47" s="306" t="s">
        <v>2</v>
      </c>
      <c r="K47" s="279" t="s">
        <v>286</v>
      </c>
      <c r="L47" s="739" t="s">
        <v>339</v>
      </c>
      <c r="M47" s="693">
        <v>2012</v>
      </c>
      <c r="N47" s="693">
        <v>2013</v>
      </c>
      <c r="O47" s="693">
        <v>2014</v>
      </c>
    </row>
    <row r="48" spans="1:15" s="7" customFormat="1" ht="12.75">
      <c r="A48" s="398">
        <v>637</v>
      </c>
      <c r="B48" s="399"/>
      <c r="C48" s="400" t="s">
        <v>43</v>
      </c>
      <c r="D48" s="401">
        <f>D49+D50+D51+D52+D54+D55+D56+D57+D58+D59+D60+D61+D62</f>
        <v>40600</v>
      </c>
      <c r="E48" s="401">
        <v>18243</v>
      </c>
      <c r="F48" s="401"/>
      <c r="G48" s="401">
        <v>32237</v>
      </c>
      <c r="H48" s="402"/>
      <c r="I48" s="403">
        <f>I49+I50+I51+I52+I54+I55+I56+I57+I58+I59+I60+I61+I62+I53</f>
        <v>39407</v>
      </c>
      <c r="J48" s="411"/>
      <c r="K48" s="670">
        <f>SUM(K49,K50,K51,K52,K53,K54,K55,K56,K57,K58,K59,K60,K61,K62)</f>
        <v>46103</v>
      </c>
      <c r="L48" s="670">
        <f>SUM(L49+L50+L51+L52+L54+L55+L56+L57+L58+L59+L60++L61+L62)</f>
        <v>50003</v>
      </c>
      <c r="M48" s="670">
        <f>SUM(M49,M50,M51,M52,M53,M54,M55,M56,M57,M58,M59,M60,M61,M62)</f>
        <v>32350</v>
      </c>
      <c r="N48" s="670">
        <f>SUM(N49,N50,N51,N52,N53,N54,N55,N56,N57,N58,N59,N60,N61,N62)</f>
        <v>32350</v>
      </c>
      <c r="O48" s="670">
        <f>SUM(O49,O50,O51,O52,O53,O54,O55,O56,O57,O58,O59,O60,O61,O62)</f>
        <v>33050</v>
      </c>
    </row>
    <row r="49" spans="1:15" ht="12.75">
      <c r="A49" s="41">
        <v>637</v>
      </c>
      <c r="B49" s="42" t="s">
        <v>11</v>
      </c>
      <c r="C49" s="43" t="s">
        <v>44</v>
      </c>
      <c r="D49" s="44">
        <v>300</v>
      </c>
      <c r="E49" s="44">
        <v>122</v>
      </c>
      <c r="F49" s="44"/>
      <c r="G49" s="44">
        <v>122</v>
      </c>
      <c r="H49" s="45"/>
      <c r="I49" s="350">
        <v>122</v>
      </c>
      <c r="J49" s="327"/>
      <c r="K49" s="337">
        <v>300</v>
      </c>
      <c r="L49" s="377">
        <v>177</v>
      </c>
      <c r="M49" s="377">
        <v>300</v>
      </c>
      <c r="N49" s="361">
        <v>300</v>
      </c>
      <c r="O49" s="361">
        <v>300</v>
      </c>
    </row>
    <row r="50" spans="1:15" ht="12.75">
      <c r="A50" s="34">
        <v>637</v>
      </c>
      <c r="B50" s="39" t="s">
        <v>45</v>
      </c>
      <c r="C50" s="36" t="s">
        <v>46</v>
      </c>
      <c r="D50" s="37">
        <v>10000</v>
      </c>
      <c r="E50" s="37">
        <v>5000</v>
      </c>
      <c r="F50" s="37"/>
      <c r="G50" s="37">
        <v>11031</v>
      </c>
      <c r="H50" s="38"/>
      <c r="I50" s="305">
        <v>11954</v>
      </c>
      <c r="J50" s="324"/>
      <c r="K50" s="610">
        <v>12000</v>
      </c>
      <c r="L50" s="701">
        <v>11954</v>
      </c>
      <c r="M50" s="701">
        <v>500</v>
      </c>
      <c r="N50" s="361">
        <v>500</v>
      </c>
      <c r="O50" s="361">
        <v>500</v>
      </c>
    </row>
    <row r="51" spans="1:15" ht="12.75">
      <c r="A51" s="34">
        <v>637</v>
      </c>
      <c r="B51" s="39" t="s">
        <v>32</v>
      </c>
      <c r="C51" s="36" t="s">
        <v>47</v>
      </c>
      <c r="D51" s="37">
        <v>500</v>
      </c>
      <c r="E51" s="37">
        <v>80</v>
      </c>
      <c r="F51" s="37"/>
      <c r="G51" s="37">
        <v>80</v>
      </c>
      <c r="H51" s="38"/>
      <c r="I51" s="305">
        <v>80</v>
      </c>
      <c r="J51" s="322"/>
      <c r="K51" s="491">
        <v>300</v>
      </c>
      <c r="L51" s="571">
        <v>80</v>
      </c>
      <c r="M51" s="571">
        <v>300</v>
      </c>
      <c r="N51" s="361">
        <v>300</v>
      </c>
      <c r="O51" s="361">
        <v>500</v>
      </c>
    </row>
    <row r="52" spans="1:15" ht="12.75">
      <c r="A52" s="34">
        <v>637</v>
      </c>
      <c r="B52" s="39" t="s">
        <v>15</v>
      </c>
      <c r="C52" s="36" t="s">
        <v>48</v>
      </c>
      <c r="D52" s="37">
        <v>6500</v>
      </c>
      <c r="E52" s="37">
        <v>6696</v>
      </c>
      <c r="F52" s="37"/>
      <c r="G52" s="37">
        <v>6490</v>
      </c>
      <c r="H52" s="38"/>
      <c r="I52" s="305">
        <v>7424</v>
      </c>
      <c r="J52" s="318"/>
      <c r="K52" s="200">
        <v>8000</v>
      </c>
      <c r="L52" s="187">
        <v>10921</v>
      </c>
      <c r="M52" s="187">
        <v>8000</v>
      </c>
      <c r="N52" s="361">
        <v>8000</v>
      </c>
      <c r="O52" s="361">
        <v>8000</v>
      </c>
    </row>
    <row r="53" spans="1:15" ht="12.75">
      <c r="A53" s="34">
        <v>637</v>
      </c>
      <c r="B53" s="39" t="s">
        <v>15</v>
      </c>
      <c r="C53" s="36" t="s">
        <v>271</v>
      </c>
      <c r="D53" s="37"/>
      <c r="E53" s="37">
        <v>0</v>
      </c>
      <c r="F53" s="37"/>
      <c r="G53" s="37">
        <v>1902</v>
      </c>
      <c r="H53" s="38"/>
      <c r="I53" s="305">
        <v>1902</v>
      </c>
      <c r="J53" s="327"/>
      <c r="K53" s="493">
        <v>1902</v>
      </c>
      <c r="L53" s="743">
        <v>1902</v>
      </c>
      <c r="M53" s="377">
        <v>0</v>
      </c>
      <c r="N53" s="361">
        <v>0</v>
      </c>
      <c r="O53" s="361">
        <v>0</v>
      </c>
    </row>
    <row r="54" spans="1:15" ht="12.75">
      <c r="A54" s="34">
        <v>637</v>
      </c>
      <c r="B54" s="39" t="s">
        <v>35</v>
      </c>
      <c r="C54" s="36" t="s">
        <v>49</v>
      </c>
      <c r="D54" s="37">
        <v>0</v>
      </c>
      <c r="E54" s="37">
        <v>0</v>
      </c>
      <c r="F54" s="37"/>
      <c r="G54" s="37">
        <v>0</v>
      </c>
      <c r="H54" s="38"/>
      <c r="I54" s="305">
        <v>0</v>
      </c>
      <c r="J54" s="324"/>
      <c r="K54" s="599">
        <v>0</v>
      </c>
      <c r="L54" s="701">
        <v>0</v>
      </c>
      <c r="M54" s="701">
        <v>0</v>
      </c>
      <c r="N54" s="361">
        <v>0</v>
      </c>
      <c r="O54" s="361">
        <v>0</v>
      </c>
    </row>
    <row r="55" spans="1:15" ht="12.75">
      <c r="A55" s="34">
        <v>637</v>
      </c>
      <c r="B55" s="39" t="s">
        <v>23</v>
      </c>
      <c r="C55" s="36" t="s">
        <v>50</v>
      </c>
      <c r="D55" s="37">
        <v>0</v>
      </c>
      <c r="E55" s="37">
        <v>0</v>
      </c>
      <c r="F55" s="37"/>
      <c r="G55" s="37">
        <v>0</v>
      </c>
      <c r="H55" s="38"/>
      <c r="I55" s="305">
        <v>0</v>
      </c>
      <c r="J55" s="322"/>
      <c r="K55" s="491">
        <v>0</v>
      </c>
      <c r="L55" s="571">
        <v>0</v>
      </c>
      <c r="M55" s="571">
        <v>0</v>
      </c>
      <c r="N55" s="361">
        <v>0</v>
      </c>
      <c r="O55" s="361">
        <v>0</v>
      </c>
    </row>
    <row r="56" spans="1:15" ht="12.75">
      <c r="A56" s="34">
        <v>637</v>
      </c>
      <c r="B56" s="39" t="s">
        <v>51</v>
      </c>
      <c r="C56" s="36" t="s">
        <v>52</v>
      </c>
      <c r="D56" s="37">
        <v>2000</v>
      </c>
      <c r="E56" s="37">
        <v>1802</v>
      </c>
      <c r="F56" s="37"/>
      <c r="G56" s="37">
        <v>2620</v>
      </c>
      <c r="H56" s="38"/>
      <c r="I56" s="305">
        <v>3086</v>
      </c>
      <c r="J56" s="318"/>
      <c r="K56" s="200">
        <v>3000</v>
      </c>
      <c r="L56" s="187">
        <v>3445</v>
      </c>
      <c r="M56" s="187">
        <v>2000</v>
      </c>
      <c r="N56" s="361">
        <v>2000</v>
      </c>
      <c r="O56" s="361">
        <v>2500</v>
      </c>
    </row>
    <row r="57" spans="1:15" ht="12.75">
      <c r="A57" s="34">
        <v>637</v>
      </c>
      <c r="B57" s="39" t="s">
        <v>53</v>
      </c>
      <c r="C57" s="36" t="s">
        <v>54</v>
      </c>
      <c r="D57" s="37">
        <v>16000</v>
      </c>
      <c r="E57" s="37">
        <v>4145</v>
      </c>
      <c r="F57" s="37"/>
      <c r="G57" s="37">
        <v>8448</v>
      </c>
      <c r="H57" s="38"/>
      <c r="I57" s="305">
        <v>12669</v>
      </c>
      <c r="J57" s="327"/>
      <c r="K57" s="493">
        <v>15000</v>
      </c>
      <c r="L57" s="377">
        <v>17478</v>
      </c>
      <c r="M57" s="377">
        <v>14000</v>
      </c>
      <c r="N57" s="361">
        <v>14000</v>
      </c>
      <c r="O57" s="361">
        <v>14000</v>
      </c>
    </row>
    <row r="58" spans="1:15" ht="12.75">
      <c r="A58" s="34">
        <v>637</v>
      </c>
      <c r="B58" s="39" t="s">
        <v>55</v>
      </c>
      <c r="C58" s="36" t="s">
        <v>56</v>
      </c>
      <c r="D58" s="37">
        <v>1500</v>
      </c>
      <c r="E58" s="37">
        <v>66</v>
      </c>
      <c r="F58" s="37"/>
      <c r="G58" s="37">
        <v>1035</v>
      </c>
      <c r="H58" s="38"/>
      <c r="I58" s="305">
        <v>1035</v>
      </c>
      <c r="J58" s="324"/>
      <c r="K58" s="610">
        <v>1500</v>
      </c>
      <c r="L58" s="701">
        <v>1101</v>
      </c>
      <c r="M58" s="701">
        <v>1000</v>
      </c>
      <c r="N58" s="361">
        <v>1000</v>
      </c>
      <c r="O58" s="361">
        <v>1000</v>
      </c>
    </row>
    <row r="59" spans="1:15" ht="12.75">
      <c r="A59" s="34">
        <v>637</v>
      </c>
      <c r="B59" s="39" t="s">
        <v>27</v>
      </c>
      <c r="C59" s="36" t="s">
        <v>57</v>
      </c>
      <c r="D59" s="37">
        <v>500</v>
      </c>
      <c r="E59" s="49">
        <v>176</v>
      </c>
      <c r="F59" s="37"/>
      <c r="G59" s="49">
        <v>353</v>
      </c>
      <c r="H59" s="38"/>
      <c r="I59" s="351">
        <v>613</v>
      </c>
      <c r="J59" s="322"/>
      <c r="K59" s="492">
        <v>500</v>
      </c>
      <c r="L59" s="571">
        <v>953</v>
      </c>
      <c r="M59" s="571">
        <v>1000</v>
      </c>
      <c r="N59" s="361">
        <v>1000</v>
      </c>
      <c r="O59" s="361">
        <v>1000</v>
      </c>
    </row>
    <row r="60" spans="1:15" ht="12.75">
      <c r="A60" s="34">
        <v>637</v>
      </c>
      <c r="B60" s="39" t="s">
        <v>233</v>
      </c>
      <c r="C60" s="36" t="s">
        <v>59</v>
      </c>
      <c r="D60" s="37">
        <v>300</v>
      </c>
      <c r="E60" s="37">
        <v>156</v>
      </c>
      <c r="F60" s="37"/>
      <c r="G60" s="37">
        <v>153</v>
      </c>
      <c r="H60" s="207"/>
      <c r="I60" s="305">
        <v>221</v>
      </c>
      <c r="J60" s="318"/>
      <c r="K60" s="336">
        <v>300</v>
      </c>
      <c r="L60" s="187">
        <v>384</v>
      </c>
      <c r="M60" s="187">
        <v>250</v>
      </c>
      <c r="N60" s="361">
        <v>250</v>
      </c>
      <c r="O60" s="361">
        <v>250</v>
      </c>
    </row>
    <row r="61" spans="1:15" ht="12.75">
      <c r="A61" s="34">
        <v>637</v>
      </c>
      <c r="B61" s="39" t="s">
        <v>58</v>
      </c>
      <c r="C61" s="36" t="s">
        <v>241</v>
      </c>
      <c r="D61" s="37">
        <v>3000</v>
      </c>
      <c r="E61" s="37">
        <v>0</v>
      </c>
      <c r="F61" s="37"/>
      <c r="G61" s="37">
        <v>0</v>
      </c>
      <c r="H61" s="38"/>
      <c r="I61" s="305">
        <v>0</v>
      </c>
      <c r="J61" s="327"/>
      <c r="K61" s="493">
        <v>3000</v>
      </c>
      <c r="L61" s="377">
        <v>3209</v>
      </c>
      <c r="M61" s="377">
        <v>3000</v>
      </c>
      <c r="N61" s="361">
        <v>3000</v>
      </c>
      <c r="O61" s="361">
        <v>3000</v>
      </c>
    </row>
    <row r="62" spans="1:15" s="236" customFormat="1" ht="12.75">
      <c r="A62" s="249">
        <v>637</v>
      </c>
      <c r="B62" s="250" t="s">
        <v>60</v>
      </c>
      <c r="C62" s="251" t="s">
        <v>251</v>
      </c>
      <c r="D62" s="393">
        <v>0</v>
      </c>
      <c r="E62" s="393">
        <v>0</v>
      </c>
      <c r="F62" s="393"/>
      <c r="G62" s="393">
        <v>0</v>
      </c>
      <c r="H62" s="254"/>
      <c r="I62" s="394">
        <v>301</v>
      </c>
      <c r="J62" s="354"/>
      <c r="K62" s="604">
        <v>301</v>
      </c>
      <c r="L62" s="744">
        <v>301</v>
      </c>
      <c r="M62" s="729">
        <v>2000</v>
      </c>
      <c r="N62" s="361">
        <v>2000</v>
      </c>
      <c r="O62" s="361">
        <v>2000</v>
      </c>
    </row>
    <row r="63" spans="1:15" s="51" customFormat="1" ht="12.75">
      <c r="A63" s="574">
        <v>640</v>
      </c>
      <c r="B63" s="195"/>
      <c r="C63" s="575" t="s">
        <v>62</v>
      </c>
      <c r="D63" s="307">
        <f>D64+D65+D66+D67</f>
        <v>4500</v>
      </c>
      <c r="E63" s="307">
        <v>1178</v>
      </c>
      <c r="F63" s="307"/>
      <c r="G63" s="307">
        <v>4407</v>
      </c>
      <c r="H63" s="576"/>
      <c r="I63" s="577">
        <f>I64+I65+I66+I67</f>
        <v>7160</v>
      </c>
      <c r="J63" s="577"/>
      <c r="K63" s="577">
        <f>K64+K65+K66+K67</f>
        <v>7800</v>
      </c>
      <c r="L63" s="577">
        <f>L64+L65+L66+L67</f>
        <v>9266</v>
      </c>
      <c r="M63" s="577">
        <f>M64+M65+M66+M67</f>
        <v>16300</v>
      </c>
      <c r="N63" s="577">
        <f>N64+N65+N66+N67</f>
        <v>8300</v>
      </c>
      <c r="O63" s="577">
        <f>O64+O65+O66+O67</f>
        <v>8300</v>
      </c>
    </row>
    <row r="64" spans="1:15" s="7" customFormat="1" ht="12.75">
      <c r="A64" s="52">
        <v>642</v>
      </c>
      <c r="B64" s="30" t="s">
        <v>13</v>
      </c>
      <c r="C64" s="31" t="s">
        <v>253</v>
      </c>
      <c r="D64" s="32">
        <v>2000</v>
      </c>
      <c r="E64" s="32">
        <v>0</v>
      </c>
      <c r="F64" s="32"/>
      <c r="G64" s="32">
        <v>0</v>
      </c>
      <c r="H64" s="33"/>
      <c r="I64" s="611">
        <v>0</v>
      </c>
      <c r="J64" s="364"/>
      <c r="K64" s="361">
        <v>0</v>
      </c>
      <c r="L64" s="362">
        <v>0</v>
      </c>
      <c r="M64" s="362">
        <v>0</v>
      </c>
      <c r="N64" s="361">
        <v>0</v>
      </c>
      <c r="O64" s="361">
        <v>0</v>
      </c>
    </row>
    <row r="65" spans="1:15" ht="12.75">
      <c r="A65" s="165">
        <v>642</v>
      </c>
      <c r="B65" s="175" t="s">
        <v>17</v>
      </c>
      <c r="C65" s="167" t="s">
        <v>63</v>
      </c>
      <c r="D65" s="161">
        <v>1500</v>
      </c>
      <c r="E65" s="161">
        <v>320</v>
      </c>
      <c r="F65" s="161"/>
      <c r="G65" s="161">
        <v>320</v>
      </c>
      <c r="H65" s="107"/>
      <c r="I65" s="379">
        <v>320</v>
      </c>
      <c r="J65" s="327"/>
      <c r="K65" s="337">
        <v>500</v>
      </c>
      <c r="L65" s="377">
        <v>320</v>
      </c>
      <c r="M65" s="377">
        <v>1000</v>
      </c>
      <c r="N65" s="361">
        <v>1000</v>
      </c>
      <c r="O65" s="361">
        <v>1000</v>
      </c>
    </row>
    <row r="66" spans="1:15" ht="12.75">
      <c r="A66" s="194">
        <v>651</v>
      </c>
      <c r="B66" s="195" t="s">
        <v>13</v>
      </c>
      <c r="C66" s="195" t="s">
        <v>247</v>
      </c>
      <c r="D66" s="198">
        <v>1000</v>
      </c>
      <c r="E66" s="198">
        <v>750</v>
      </c>
      <c r="F66" s="198"/>
      <c r="G66" s="198">
        <v>3867</v>
      </c>
      <c r="H66" s="186"/>
      <c r="I66" s="612">
        <v>6594</v>
      </c>
      <c r="J66" s="324"/>
      <c r="K66" s="610">
        <v>7000</v>
      </c>
      <c r="L66" s="701">
        <v>8684</v>
      </c>
      <c r="M66" s="701">
        <v>15000</v>
      </c>
      <c r="N66" s="361">
        <v>7000</v>
      </c>
      <c r="O66" s="361">
        <v>7000</v>
      </c>
    </row>
    <row r="67" spans="1:15" ht="12.75">
      <c r="A67" s="196">
        <v>653</v>
      </c>
      <c r="B67" s="195" t="s">
        <v>13</v>
      </c>
      <c r="C67" s="195" t="s">
        <v>248</v>
      </c>
      <c r="D67" s="199"/>
      <c r="E67" s="200">
        <v>108</v>
      </c>
      <c r="F67" s="199"/>
      <c r="G67" s="200">
        <v>220</v>
      </c>
      <c r="H67" s="197"/>
      <c r="I67" s="612">
        <v>246</v>
      </c>
      <c r="J67" s="318"/>
      <c r="K67" s="336">
        <v>300</v>
      </c>
      <c r="L67" s="187">
        <v>262</v>
      </c>
      <c r="M67" s="187">
        <v>300</v>
      </c>
      <c r="N67" s="361">
        <v>300</v>
      </c>
      <c r="O67" s="361">
        <v>300</v>
      </c>
    </row>
    <row r="68" spans="1:12" ht="12.75">
      <c r="A68" s="18"/>
      <c r="B68" s="18"/>
      <c r="C68" s="18"/>
      <c r="D68" s="40"/>
      <c r="E68" s="101"/>
      <c r="F68" s="40"/>
      <c r="G68" s="101"/>
      <c r="K68" s="47"/>
      <c r="L68" s="40">
        <f>SUM(L48:L62)</f>
        <v>101908</v>
      </c>
    </row>
    <row r="69" spans="1:15" ht="12.75">
      <c r="A69" s="238" t="s">
        <v>64</v>
      </c>
      <c r="B69" s="239"/>
      <c r="C69" s="240"/>
      <c r="D69" s="241">
        <f>D70+D71+D72</f>
        <v>5000</v>
      </c>
      <c r="E69" s="241">
        <v>2214</v>
      </c>
      <c r="F69" s="478">
        <v>44.28</v>
      </c>
      <c r="G69" s="241">
        <v>3036</v>
      </c>
      <c r="H69" s="242">
        <v>60.72</v>
      </c>
      <c r="I69" s="368">
        <f>I70+I71+I72</f>
        <v>4614</v>
      </c>
      <c r="J69" s="494">
        <v>92.98</v>
      </c>
      <c r="K69" s="613">
        <f>SUM(K70,K71,K72)</f>
        <v>7600</v>
      </c>
      <c r="L69" s="613">
        <f>SUM(L70,L71,L72)</f>
        <v>6983</v>
      </c>
      <c r="M69" s="613">
        <f>SUM(M70,M71,M72)</f>
        <v>7500</v>
      </c>
      <c r="N69" s="613">
        <f>SUM(N70,N71,N72)</f>
        <v>7500</v>
      </c>
      <c r="O69" s="613">
        <f>SUM(O70,O71,O72)</f>
        <v>7500</v>
      </c>
    </row>
    <row r="70" spans="1:15" ht="12.75">
      <c r="A70" s="41">
        <v>610</v>
      </c>
      <c r="B70" s="42"/>
      <c r="C70" s="559" t="s">
        <v>4</v>
      </c>
      <c r="D70" s="538">
        <v>3500</v>
      </c>
      <c r="E70" s="538">
        <v>1529</v>
      </c>
      <c r="F70" s="538"/>
      <c r="G70" s="538">
        <v>2170</v>
      </c>
      <c r="H70" s="45"/>
      <c r="I70" s="539">
        <v>3370</v>
      </c>
      <c r="J70" s="530"/>
      <c r="K70" s="200">
        <v>5500</v>
      </c>
      <c r="L70" s="336">
        <v>4890</v>
      </c>
      <c r="M70" s="336">
        <v>5500</v>
      </c>
      <c r="N70" s="187">
        <v>5500</v>
      </c>
      <c r="O70" s="187">
        <v>5500</v>
      </c>
    </row>
    <row r="71" spans="1:15" ht="12.75">
      <c r="A71" s="34">
        <v>620</v>
      </c>
      <c r="B71" s="39"/>
      <c r="C71" s="27" t="s">
        <v>5</v>
      </c>
      <c r="D71" s="50">
        <v>1300</v>
      </c>
      <c r="E71" s="50">
        <v>534</v>
      </c>
      <c r="F71" s="50"/>
      <c r="G71" s="50">
        <v>699</v>
      </c>
      <c r="H71" s="38"/>
      <c r="I71" s="286">
        <v>1030</v>
      </c>
      <c r="J71" s="531"/>
      <c r="K71" s="493">
        <v>1800</v>
      </c>
      <c r="L71" s="337">
        <v>1708</v>
      </c>
      <c r="M71" s="337">
        <v>1800</v>
      </c>
      <c r="N71" s="187">
        <v>1800</v>
      </c>
      <c r="O71" s="187">
        <v>1800</v>
      </c>
    </row>
    <row r="72" spans="1:15" ht="12.75">
      <c r="A72" s="34">
        <v>637</v>
      </c>
      <c r="B72" s="39"/>
      <c r="C72" s="27" t="s">
        <v>65</v>
      </c>
      <c r="D72" s="50">
        <v>200</v>
      </c>
      <c r="E72" s="50">
        <v>151</v>
      </c>
      <c r="F72" s="50"/>
      <c r="G72" s="50">
        <v>167</v>
      </c>
      <c r="H72" s="38"/>
      <c r="I72" s="286">
        <v>214</v>
      </c>
      <c r="J72" s="530"/>
      <c r="K72" s="336">
        <v>300</v>
      </c>
      <c r="L72" s="336">
        <v>385</v>
      </c>
      <c r="M72" s="336">
        <v>200</v>
      </c>
      <c r="N72" s="187">
        <v>200</v>
      </c>
      <c r="O72" s="187">
        <v>200</v>
      </c>
    </row>
    <row r="73" spans="1:8" ht="12.75">
      <c r="A73" s="58"/>
      <c r="B73" s="58"/>
      <c r="C73" s="59"/>
      <c r="D73" s="60"/>
      <c r="E73" s="60"/>
      <c r="F73" s="60"/>
      <c r="G73" s="60"/>
      <c r="H73" s="62"/>
    </row>
    <row r="74" spans="1:15" ht="12.75">
      <c r="A74" s="63" t="s">
        <v>66</v>
      </c>
      <c r="B74" s="64"/>
      <c r="C74" s="54"/>
      <c r="D74" s="55">
        <f>D75+D77+D79+D80+D83+D84</f>
        <v>12757</v>
      </c>
      <c r="E74" s="55">
        <v>3131</v>
      </c>
      <c r="F74" s="479">
        <v>24.54</v>
      </c>
      <c r="G74" s="55">
        <v>5764</v>
      </c>
      <c r="H74" s="13">
        <v>45.18</v>
      </c>
      <c r="I74" s="370">
        <f>I75+I76+I77+I78+I79+I80+I83+I84</f>
        <v>8824</v>
      </c>
      <c r="J74" s="495">
        <v>69.17</v>
      </c>
      <c r="K74" s="615">
        <f>SUM(K75,K77,K79,K80,K83,K84,K85)</f>
        <v>12807</v>
      </c>
      <c r="L74" s="615">
        <f>SUM(L75,L77,L79,L80,L83,L84,L85+L76+L78+L82)</f>
        <v>12657</v>
      </c>
      <c r="M74" s="615">
        <f>SUM(M75,M77,M79,M80,M83,M84,M85)</f>
        <v>12815</v>
      </c>
      <c r="N74" s="615">
        <f>SUM(N75,N77,N79,N80,N83,N84,N85)</f>
        <v>12815</v>
      </c>
      <c r="O74" s="615">
        <f>SUM(O75,O77,O79,O80,O83,O84,O85)</f>
        <v>12815</v>
      </c>
    </row>
    <row r="75" spans="1:15" s="7" customFormat="1" ht="12.75">
      <c r="A75" s="34">
        <v>610</v>
      </c>
      <c r="B75" s="39"/>
      <c r="C75" s="135" t="s">
        <v>4</v>
      </c>
      <c r="D75" s="69">
        <v>9000</v>
      </c>
      <c r="E75" s="49">
        <v>1234</v>
      </c>
      <c r="F75" s="69"/>
      <c r="G75" s="49">
        <v>2435</v>
      </c>
      <c r="H75" s="38"/>
      <c r="I75" s="351">
        <v>3746</v>
      </c>
      <c r="J75" s="519"/>
      <c r="K75" s="492">
        <v>9000</v>
      </c>
      <c r="L75" s="336">
        <v>5724</v>
      </c>
      <c r="M75" s="336">
        <v>9000</v>
      </c>
      <c r="N75" s="336">
        <v>9000</v>
      </c>
      <c r="O75" s="336">
        <v>9000</v>
      </c>
    </row>
    <row r="76" spans="1:15" ht="12.75">
      <c r="A76" s="210">
        <v>610</v>
      </c>
      <c r="B76" s="211"/>
      <c r="C76" s="543" t="s">
        <v>315</v>
      </c>
      <c r="D76" s="69"/>
      <c r="E76" s="480">
        <v>982</v>
      </c>
      <c r="F76" s="69"/>
      <c r="G76" s="209">
        <v>1759</v>
      </c>
      <c r="H76" s="38"/>
      <c r="I76" s="349">
        <v>2536</v>
      </c>
      <c r="J76" s="545"/>
      <c r="K76" s="623">
        <v>4500</v>
      </c>
      <c r="L76" s="745">
        <v>3282</v>
      </c>
      <c r="M76" s="735">
        <v>4500</v>
      </c>
      <c r="N76" s="735">
        <v>4500</v>
      </c>
      <c r="O76" s="735">
        <v>4500</v>
      </c>
    </row>
    <row r="77" spans="1:15" ht="12.75">
      <c r="A77" s="34">
        <v>620</v>
      </c>
      <c r="B77" s="39"/>
      <c r="C77" s="27" t="s">
        <v>5</v>
      </c>
      <c r="D77" s="69">
        <v>3200</v>
      </c>
      <c r="E77" s="37">
        <v>390</v>
      </c>
      <c r="F77" s="69"/>
      <c r="G77" s="37">
        <v>643</v>
      </c>
      <c r="H77" s="38"/>
      <c r="I77" s="305">
        <v>1024</v>
      </c>
      <c r="J77" s="532"/>
      <c r="K77" s="493">
        <v>3200</v>
      </c>
      <c r="L77" s="336">
        <v>1716</v>
      </c>
      <c r="M77" s="336">
        <v>3200</v>
      </c>
      <c r="N77" s="336">
        <v>3200</v>
      </c>
      <c r="O77" s="336">
        <v>3200</v>
      </c>
    </row>
    <row r="78" spans="1:15" ht="12.75">
      <c r="A78" s="210">
        <v>620</v>
      </c>
      <c r="B78" s="211"/>
      <c r="C78" s="216" t="s">
        <v>316</v>
      </c>
      <c r="D78" s="551"/>
      <c r="E78" s="480">
        <v>407</v>
      </c>
      <c r="F78" s="551"/>
      <c r="G78" s="209">
        <v>686</v>
      </c>
      <c r="H78" s="38"/>
      <c r="I78" s="349">
        <v>1102</v>
      </c>
      <c r="J78" s="547"/>
      <c r="K78" s="619">
        <v>1500</v>
      </c>
      <c r="L78" s="745">
        <v>1380</v>
      </c>
      <c r="M78" s="735">
        <v>1500</v>
      </c>
      <c r="N78" s="735">
        <v>1500</v>
      </c>
      <c r="O78" s="735">
        <v>1500</v>
      </c>
    </row>
    <row r="79" spans="1:15" ht="12.75">
      <c r="A79" s="25">
        <v>632</v>
      </c>
      <c r="B79" s="39"/>
      <c r="C79" s="27" t="s">
        <v>67</v>
      </c>
      <c r="D79" s="69">
        <v>7</v>
      </c>
      <c r="E79" s="37">
        <v>2</v>
      </c>
      <c r="F79" s="69"/>
      <c r="G79" s="37">
        <v>3</v>
      </c>
      <c r="H79" s="38"/>
      <c r="I79" s="305">
        <v>13</v>
      </c>
      <c r="J79" s="519"/>
      <c r="K79" s="491">
        <v>15</v>
      </c>
      <c r="L79" s="336">
        <v>16</v>
      </c>
      <c r="M79" s="336">
        <v>15</v>
      </c>
      <c r="N79" s="336">
        <v>15</v>
      </c>
      <c r="O79" s="336">
        <v>15</v>
      </c>
    </row>
    <row r="80" spans="1:15" ht="12.75">
      <c r="A80" s="25">
        <v>633</v>
      </c>
      <c r="B80" s="39"/>
      <c r="C80" s="27" t="s">
        <v>68</v>
      </c>
      <c r="D80" s="69">
        <v>500</v>
      </c>
      <c r="E80" s="37">
        <v>46</v>
      </c>
      <c r="F80" s="69"/>
      <c r="G80" s="37">
        <v>168</v>
      </c>
      <c r="H80" s="38"/>
      <c r="I80" s="305">
        <f>I81+I82</f>
        <v>225</v>
      </c>
      <c r="J80" s="336"/>
      <c r="K80" s="336">
        <f>SUM(K81,K82)</f>
        <v>392</v>
      </c>
      <c r="L80" s="336">
        <v>170</v>
      </c>
      <c r="M80" s="336">
        <v>400</v>
      </c>
      <c r="N80" s="336">
        <v>400</v>
      </c>
      <c r="O80" s="336">
        <v>400</v>
      </c>
    </row>
    <row r="81" spans="1:15" ht="12.75">
      <c r="A81" s="25">
        <v>633</v>
      </c>
      <c r="B81" s="39" t="s">
        <v>17</v>
      </c>
      <c r="C81" s="27" t="s">
        <v>69</v>
      </c>
      <c r="D81" s="67">
        <v>500</v>
      </c>
      <c r="E81" s="68">
        <v>46</v>
      </c>
      <c r="F81" s="67"/>
      <c r="G81" s="68">
        <v>68</v>
      </c>
      <c r="H81" s="38"/>
      <c r="I81" s="334">
        <v>112</v>
      </c>
      <c r="J81" s="532"/>
      <c r="K81" s="337">
        <v>192</v>
      </c>
      <c r="L81" s="336">
        <v>170</v>
      </c>
      <c r="M81" s="336">
        <v>200</v>
      </c>
      <c r="N81" s="336">
        <v>200</v>
      </c>
      <c r="O81" s="336">
        <v>200</v>
      </c>
    </row>
    <row r="82" spans="1:15" ht="12.75">
      <c r="A82" s="214">
        <v>633</v>
      </c>
      <c r="B82" s="211"/>
      <c r="C82" s="216" t="s">
        <v>317</v>
      </c>
      <c r="D82" s="67"/>
      <c r="E82" s="68">
        <v>0</v>
      </c>
      <c r="F82" s="67"/>
      <c r="G82" s="218">
        <v>100</v>
      </c>
      <c r="H82" s="38"/>
      <c r="I82" s="371">
        <v>113</v>
      </c>
      <c r="J82" s="547"/>
      <c r="K82" s="599">
        <v>200</v>
      </c>
      <c r="L82" s="745">
        <v>113</v>
      </c>
      <c r="M82" s="336">
        <v>0</v>
      </c>
      <c r="N82" s="336">
        <v>0</v>
      </c>
      <c r="O82" s="336">
        <v>0</v>
      </c>
    </row>
    <row r="83" spans="1:15" ht="12.75">
      <c r="A83" s="25">
        <v>635</v>
      </c>
      <c r="B83" s="39"/>
      <c r="C83" s="27" t="s">
        <v>70</v>
      </c>
      <c r="D83" s="69">
        <v>0</v>
      </c>
      <c r="E83" s="37">
        <v>0</v>
      </c>
      <c r="F83" s="69"/>
      <c r="G83" s="37">
        <v>0</v>
      </c>
      <c r="H83" s="38"/>
      <c r="I83" s="305">
        <v>0</v>
      </c>
      <c r="J83" s="519"/>
      <c r="K83" s="491">
        <v>0</v>
      </c>
      <c r="L83" s="336">
        <v>0</v>
      </c>
      <c r="M83" s="336">
        <v>0</v>
      </c>
      <c r="N83" s="336">
        <v>0</v>
      </c>
      <c r="O83" s="336">
        <v>0</v>
      </c>
    </row>
    <row r="84" spans="1:15" ht="12.75">
      <c r="A84" s="234">
        <v>637</v>
      </c>
      <c r="B84" s="166"/>
      <c r="C84" s="167" t="s">
        <v>65</v>
      </c>
      <c r="D84" s="69">
        <v>50</v>
      </c>
      <c r="E84" s="37">
        <v>70</v>
      </c>
      <c r="F84" s="69"/>
      <c r="G84" s="37">
        <v>70</v>
      </c>
      <c r="H84" s="38"/>
      <c r="I84" s="305">
        <v>178</v>
      </c>
      <c r="J84" s="522"/>
      <c r="K84" s="336">
        <v>200</v>
      </c>
      <c r="L84" s="336">
        <v>256</v>
      </c>
      <c r="M84" s="336">
        <v>200</v>
      </c>
      <c r="N84" s="336">
        <v>200</v>
      </c>
      <c r="O84" s="336">
        <v>200</v>
      </c>
    </row>
    <row r="85" spans="1:15" ht="12.75">
      <c r="A85" s="25">
        <v>637</v>
      </c>
      <c r="B85" s="26" t="s">
        <v>11</v>
      </c>
      <c r="C85" s="27" t="s">
        <v>71</v>
      </c>
      <c r="D85" s="67">
        <v>50</v>
      </c>
      <c r="E85" s="67"/>
      <c r="F85" s="67"/>
      <c r="G85" s="67"/>
      <c r="H85" s="70"/>
      <c r="I85" s="372"/>
      <c r="J85" s="558"/>
      <c r="K85" s="337">
        <v>0</v>
      </c>
      <c r="L85" s="336">
        <v>0</v>
      </c>
      <c r="M85" s="336">
        <v>0</v>
      </c>
      <c r="N85" s="336">
        <v>0</v>
      </c>
      <c r="O85" s="336">
        <v>0</v>
      </c>
    </row>
    <row r="86" spans="1:15" ht="12.75">
      <c r="A86" s="71" t="s">
        <v>72</v>
      </c>
      <c r="B86" s="72"/>
      <c r="C86" s="73" t="s">
        <v>73</v>
      </c>
      <c r="D86" s="74">
        <f>D8+D69+D74</f>
        <v>171936</v>
      </c>
      <c r="E86" s="74">
        <v>52481</v>
      </c>
      <c r="F86" s="481">
        <v>30.52</v>
      </c>
      <c r="G86" s="74">
        <v>100011</v>
      </c>
      <c r="H86" s="75">
        <v>58.17</v>
      </c>
      <c r="I86" s="373">
        <f>I8+I69+I74</f>
        <v>137744</v>
      </c>
      <c r="J86" s="578">
        <v>80.11</v>
      </c>
      <c r="K86" s="374">
        <f>SUM(K8,K69,K74)</f>
        <v>181472</v>
      </c>
      <c r="L86" s="374">
        <f>SUM(L8,L69,L74)</f>
        <v>187352</v>
      </c>
      <c r="M86" s="374">
        <f>SUM(M8,M69,M74)</f>
        <v>171955</v>
      </c>
      <c r="N86" s="374">
        <f>SUM(N8,N69,N74)</f>
        <v>163685</v>
      </c>
      <c r="O86" s="374">
        <f>SUM(O8,O69,O74)</f>
        <v>162405</v>
      </c>
    </row>
    <row r="87" spans="1:16" s="7" customFormat="1" ht="12.75">
      <c r="A87" s="18"/>
      <c r="B87" s="18"/>
      <c r="C87" s="18"/>
      <c r="D87" s="79"/>
      <c r="E87" s="79"/>
      <c r="F87" s="79"/>
      <c r="G87" s="79"/>
      <c r="H87" s="80"/>
      <c r="K87" s="1"/>
      <c r="L87" s="1"/>
      <c r="M87" s="1"/>
      <c r="N87" s="1"/>
      <c r="O87" s="1"/>
      <c r="P87" s="1"/>
    </row>
    <row r="88" spans="1:16" s="7" customFormat="1" ht="12.75">
      <c r="A88" s="18"/>
      <c r="B88" s="18"/>
      <c r="C88" s="18"/>
      <c r="D88" s="79"/>
      <c r="E88" s="79"/>
      <c r="F88" s="79"/>
      <c r="G88" s="79"/>
      <c r="H88" s="80"/>
      <c r="K88" s="1"/>
      <c r="L88" s="1"/>
      <c r="M88" s="1"/>
      <c r="N88" s="1"/>
      <c r="O88" s="1"/>
      <c r="P88" s="1"/>
    </row>
    <row r="89" spans="1:16" s="7" customFormat="1" ht="12.75">
      <c r="A89" s="18"/>
      <c r="B89" s="18"/>
      <c r="C89" s="18"/>
      <c r="D89" s="79"/>
      <c r="E89" s="79"/>
      <c r="F89" s="79"/>
      <c r="G89" s="79"/>
      <c r="H89" s="80"/>
      <c r="K89" s="1"/>
      <c r="L89" s="1"/>
      <c r="M89" s="1"/>
      <c r="N89" s="1"/>
      <c r="O89" s="1"/>
      <c r="P89" s="1"/>
    </row>
    <row r="90" spans="1:16" s="7" customFormat="1" ht="12.75">
      <c r="A90" s="18"/>
      <c r="B90" s="18"/>
      <c r="C90" s="18"/>
      <c r="D90" s="79"/>
      <c r="E90" s="79"/>
      <c r="F90" s="79"/>
      <c r="G90" s="79"/>
      <c r="H90" s="80"/>
      <c r="K90" s="1"/>
      <c r="L90" s="1"/>
      <c r="M90" s="1"/>
      <c r="N90" s="1"/>
      <c r="O90" s="1"/>
      <c r="P90" s="1"/>
    </row>
    <row r="91" spans="1:16" s="7" customFormat="1" ht="12.75">
      <c r="A91" s="18"/>
      <c r="B91" s="18"/>
      <c r="C91" s="18"/>
      <c r="D91" s="79"/>
      <c r="E91" s="79"/>
      <c r="F91" s="79"/>
      <c r="G91" s="79"/>
      <c r="H91" s="80"/>
      <c r="K91" s="1"/>
      <c r="L91" s="1"/>
      <c r="M91" s="1"/>
      <c r="N91" s="1"/>
      <c r="O91" s="1"/>
      <c r="P91" s="1"/>
    </row>
    <row r="92" spans="1:16" s="7" customFormat="1" ht="12.75">
      <c r="A92" s="18"/>
      <c r="B92" s="18"/>
      <c r="C92" s="18"/>
      <c r="D92" s="79"/>
      <c r="E92" s="79"/>
      <c r="F92" s="79"/>
      <c r="G92" s="79"/>
      <c r="H92" s="80"/>
      <c r="K92" s="1"/>
      <c r="L92" s="1"/>
      <c r="M92" s="1"/>
      <c r="N92" s="1"/>
      <c r="O92" s="1"/>
      <c r="P92" s="1"/>
    </row>
    <row r="93" spans="1:16" s="7" customFormat="1" ht="12.75">
      <c r="A93" s="18"/>
      <c r="B93" s="18"/>
      <c r="C93" s="18"/>
      <c r="D93" s="79"/>
      <c r="E93" s="79"/>
      <c r="F93" s="79"/>
      <c r="G93" s="79"/>
      <c r="H93" s="80"/>
      <c r="K93" s="849" t="s">
        <v>301</v>
      </c>
      <c r="L93" s="849"/>
      <c r="M93" s="849"/>
      <c r="N93" s="849"/>
      <c r="O93" s="1"/>
      <c r="P93" s="1"/>
    </row>
    <row r="94" spans="1:16" s="7" customFormat="1" ht="12.75">
      <c r="A94" s="18"/>
      <c r="B94" s="18"/>
      <c r="C94" s="18"/>
      <c r="D94" s="79"/>
      <c r="E94" s="79"/>
      <c r="F94" s="79"/>
      <c r="G94" s="79"/>
      <c r="H94" s="80"/>
      <c r="K94" s="1"/>
      <c r="L94" s="1"/>
      <c r="M94" s="1"/>
      <c r="N94" s="1"/>
      <c r="O94" s="1"/>
      <c r="P94" s="1"/>
    </row>
    <row r="95" spans="1:16" s="7" customFormat="1" ht="38.25">
      <c r="A95" s="4" t="s">
        <v>1</v>
      </c>
      <c r="B95" s="5"/>
      <c r="C95" s="6"/>
      <c r="D95" s="255" t="s">
        <v>282</v>
      </c>
      <c r="E95" s="255" t="s">
        <v>283</v>
      </c>
      <c r="F95" s="262" t="s">
        <v>2</v>
      </c>
      <c r="G95" s="255" t="s">
        <v>284</v>
      </c>
      <c r="H95" s="262" t="s">
        <v>2</v>
      </c>
      <c r="I95" s="255" t="s">
        <v>285</v>
      </c>
      <c r="J95" s="306" t="s">
        <v>2</v>
      </c>
      <c r="K95" s="279" t="s">
        <v>286</v>
      </c>
      <c r="L95" s="739" t="s">
        <v>339</v>
      </c>
      <c r="M95" s="693">
        <v>2012</v>
      </c>
      <c r="N95" s="693">
        <v>2013</v>
      </c>
      <c r="O95" s="693">
        <v>2014</v>
      </c>
      <c r="P95" s="1"/>
    </row>
    <row r="96" spans="1:16" s="7" customFormat="1" ht="12.75">
      <c r="A96" s="8" t="s">
        <v>74</v>
      </c>
      <c r="B96" s="53"/>
      <c r="C96" s="54"/>
      <c r="D96" s="81">
        <f>D97+D98</f>
        <v>200</v>
      </c>
      <c r="E96" s="81">
        <v>0</v>
      </c>
      <c r="F96" s="81"/>
      <c r="G96" s="208">
        <v>0</v>
      </c>
      <c r="H96" s="13"/>
      <c r="I96" s="375">
        <f>I97+I98</f>
        <v>64</v>
      </c>
      <c r="J96" s="496">
        <v>32</v>
      </c>
      <c r="K96" s="376">
        <f>SUM(K97,K98)</f>
        <v>200</v>
      </c>
      <c r="L96" s="746">
        <f>SUM(L97,L98)</f>
        <v>338</v>
      </c>
      <c r="M96" s="376">
        <f>SUM(M97,M98)</f>
        <v>300</v>
      </c>
      <c r="N96" s="376">
        <f>SUM(N97,N98)</f>
        <v>300</v>
      </c>
      <c r="O96" s="376">
        <f>SUM(O97,O98)</f>
        <v>300</v>
      </c>
      <c r="P96" s="77"/>
    </row>
    <row r="97" spans="1:16" s="7" customFormat="1" ht="12.75">
      <c r="A97" s="25">
        <v>632</v>
      </c>
      <c r="B97" s="39" t="s">
        <v>32</v>
      </c>
      <c r="C97" s="27" t="s">
        <v>278</v>
      </c>
      <c r="D97" s="553">
        <v>0</v>
      </c>
      <c r="E97" s="553">
        <v>0</v>
      </c>
      <c r="F97" s="553"/>
      <c r="G97" s="553">
        <v>0</v>
      </c>
      <c r="H97" s="107"/>
      <c r="I97" s="554">
        <v>64</v>
      </c>
      <c r="J97" s="522"/>
      <c r="K97" s="491">
        <v>80</v>
      </c>
      <c r="L97" s="571">
        <v>143</v>
      </c>
      <c r="M97" s="571">
        <v>100</v>
      </c>
      <c r="N97" s="336">
        <v>100</v>
      </c>
      <c r="O97" s="336">
        <v>100</v>
      </c>
      <c r="P97" s="1"/>
    </row>
    <row r="98" spans="1:16" ht="12.75">
      <c r="A98" s="25">
        <v>637</v>
      </c>
      <c r="B98" s="39" t="s">
        <v>58</v>
      </c>
      <c r="C98" s="27" t="s">
        <v>61</v>
      </c>
      <c r="D98" s="555">
        <v>200</v>
      </c>
      <c r="E98" s="556">
        <v>0</v>
      </c>
      <c r="F98" s="555"/>
      <c r="G98" s="556">
        <v>0</v>
      </c>
      <c r="H98" s="38"/>
      <c r="I98" s="557">
        <v>0</v>
      </c>
      <c r="J98" s="522"/>
      <c r="K98" s="336">
        <v>120</v>
      </c>
      <c r="L98" s="187">
        <v>195</v>
      </c>
      <c r="M98" s="187">
        <v>200</v>
      </c>
      <c r="N98" s="336">
        <v>200</v>
      </c>
      <c r="O98" s="336">
        <v>200</v>
      </c>
      <c r="P98" s="47"/>
    </row>
    <row r="99" spans="1:15" ht="12.75">
      <c r="A99" s="71" t="s">
        <v>75</v>
      </c>
      <c r="B99" s="72"/>
      <c r="C99" s="73" t="s">
        <v>76</v>
      </c>
      <c r="D99" s="74">
        <f>D96</f>
        <v>200</v>
      </c>
      <c r="E99" s="74">
        <v>0</v>
      </c>
      <c r="F99" s="74"/>
      <c r="G99" s="74">
        <v>0</v>
      </c>
      <c r="H99" s="75"/>
      <c r="I99" s="373">
        <f>I96</f>
        <v>64</v>
      </c>
      <c r="J99" s="497">
        <v>32</v>
      </c>
      <c r="K99" s="449">
        <f>SUM(K97,K98)</f>
        <v>200</v>
      </c>
      <c r="L99" s="449">
        <f>SUM(L97,L98)</f>
        <v>338</v>
      </c>
      <c r="M99" s="449">
        <f>SUM(M97,M98)</f>
        <v>300</v>
      </c>
      <c r="N99" s="449">
        <f>SUM(N97,N98)</f>
        <v>300</v>
      </c>
      <c r="O99" s="449">
        <f>SUM(O97,O98)</f>
        <v>300</v>
      </c>
    </row>
    <row r="100" spans="1:14" ht="12.75">
      <c r="A100" s="115"/>
      <c r="B100" s="18"/>
      <c r="C100" s="116"/>
      <c r="D100" s="76"/>
      <c r="E100" s="76"/>
      <c r="F100" s="76"/>
      <c r="G100" s="76"/>
      <c r="H100" s="117"/>
      <c r="I100" s="76"/>
      <c r="J100" s="7"/>
      <c r="K100" s="7"/>
      <c r="L100" s="7"/>
      <c r="M100" s="7"/>
      <c r="N100" s="7"/>
    </row>
    <row r="101" spans="1:14" ht="12.75">
      <c r="A101" s="115"/>
      <c r="B101" s="18"/>
      <c r="C101" s="116"/>
      <c r="D101" s="76"/>
      <c r="E101" s="76"/>
      <c r="F101" s="76"/>
      <c r="G101" s="76"/>
      <c r="H101" s="117"/>
      <c r="I101" s="76"/>
      <c r="J101" s="7"/>
      <c r="K101" s="849" t="s">
        <v>302</v>
      </c>
      <c r="L101" s="849"/>
      <c r="M101" s="849"/>
      <c r="N101" s="849"/>
    </row>
    <row r="102" spans="1:14" ht="12.75">
      <c r="A102" s="115"/>
      <c r="B102" s="18"/>
      <c r="C102" s="116"/>
      <c r="D102" s="76"/>
      <c r="E102" s="76"/>
      <c r="F102" s="76"/>
      <c r="G102" s="76"/>
      <c r="H102" s="117"/>
      <c r="I102" s="76"/>
      <c r="J102" s="7"/>
      <c r="K102" s="391"/>
      <c r="L102" s="391"/>
      <c r="M102" s="391"/>
      <c r="N102" s="391"/>
    </row>
    <row r="103" spans="1:15" ht="38.25">
      <c r="A103" s="4" t="s">
        <v>1</v>
      </c>
      <c r="B103" s="5"/>
      <c r="C103" s="6"/>
      <c r="D103" s="255" t="s">
        <v>282</v>
      </c>
      <c r="E103" s="255" t="s">
        <v>283</v>
      </c>
      <c r="F103" s="262" t="s">
        <v>2</v>
      </c>
      <c r="G103" s="255" t="s">
        <v>284</v>
      </c>
      <c r="H103" s="262" t="s">
        <v>2</v>
      </c>
      <c r="I103" s="255" t="s">
        <v>285</v>
      </c>
      <c r="J103" s="306" t="s">
        <v>2</v>
      </c>
      <c r="K103" s="279" t="s">
        <v>286</v>
      </c>
      <c r="L103" s="739" t="s">
        <v>287</v>
      </c>
      <c r="M103" s="693">
        <v>2012</v>
      </c>
      <c r="N103" s="693">
        <v>2013</v>
      </c>
      <c r="O103" s="693">
        <v>2014</v>
      </c>
    </row>
    <row r="104" spans="1:15" ht="12.75">
      <c r="A104" s="8" t="s">
        <v>77</v>
      </c>
      <c r="B104" s="64"/>
      <c r="C104" s="54"/>
      <c r="D104" s="11">
        <f>D105+D106+D107+D108+D112+D116+D117+D118</f>
        <v>43220</v>
      </c>
      <c r="E104" s="11">
        <f>E105+E106+E107+E108+E112+E116+E118+E117</f>
        <v>11544</v>
      </c>
      <c r="F104" s="444">
        <v>26.71</v>
      </c>
      <c r="G104" s="11">
        <f>G105+G106+G107+G108+G112+G116+G118+G117</f>
        <v>22763</v>
      </c>
      <c r="H104" s="13">
        <v>52.67</v>
      </c>
      <c r="I104" s="346">
        <f>I105+I106+I107+I108+I112+I116+I118+I117</f>
        <v>35177.39</v>
      </c>
      <c r="J104" s="494">
        <v>81.39</v>
      </c>
      <c r="K104" s="613">
        <f>SUM(K105,K106,K107,K108,K112,K116,K117,K118)</f>
        <v>44362</v>
      </c>
      <c r="L104" s="613">
        <f>SUM(L105,L106,L107,L108,L112,L116,L117,L118)</f>
        <v>51262</v>
      </c>
      <c r="M104" s="613">
        <f>SUM(M105,M106,M107,M108,M112,M116,M117,M118)</f>
        <v>46366</v>
      </c>
      <c r="N104" s="613">
        <f>SUM(N105,N106,N107,N108,N112,N116,N117,N118)</f>
        <v>46366</v>
      </c>
      <c r="O104" s="613">
        <f>SUM(O105,O106,O107,O108,O112,O116,O117,O118)</f>
        <v>46366</v>
      </c>
    </row>
    <row r="105" spans="1:16" s="7" customFormat="1" ht="12.75">
      <c r="A105" s="34">
        <v>610</v>
      </c>
      <c r="B105" s="39"/>
      <c r="C105" s="135" t="s">
        <v>4</v>
      </c>
      <c r="D105" s="69">
        <v>28400</v>
      </c>
      <c r="E105" s="37">
        <v>6995</v>
      </c>
      <c r="F105" s="69"/>
      <c r="G105" s="37">
        <v>14323</v>
      </c>
      <c r="H105" s="38"/>
      <c r="I105" s="305">
        <v>22268</v>
      </c>
      <c r="J105" s="530"/>
      <c r="K105" s="200">
        <v>28400</v>
      </c>
      <c r="L105" s="187">
        <v>30620</v>
      </c>
      <c r="M105" s="187">
        <v>30000</v>
      </c>
      <c r="N105" s="336">
        <v>30000</v>
      </c>
      <c r="O105" s="336">
        <v>30000</v>
      </c>
      <c r="P105" s="1"/>
    </row>
    <row r="106" spans="1:15" ht="12.75">
      <c r="A106" s="34">
        <v>620</v>
      </c>
      <c r="B106" s="39"/>
      <c r="C106" s="27" t="s">
        <v>5</v>
      </c>
      <c r="D106" s="69">
        <v>10000</v>
      </c>
      <c r="E106" s="37">
        <v>2615</v>
      </c>
      <c r="F106" s="69"/>
      <c r="G106" s="37">
        <v>4590</v>
      </c>
      <c r="H106" s="38"/>
      <c r="I106" s="305">
        <v>7466</v>
      </c>
      <c r="J106" s="531"/>
      <c r="K106" s="493">
        <v>10000</v>
      </c>
      <c r="L106" s="377">
        <v>11367</v>
      </c>
      <c r="M106" s="377">
        <v>10000</v>
      </c>
      <c r="N106" s="336">
        <v>10000</v>
      </c>
      <c r="O106" s="336">
        <v>10000</v>
      </c>
    </row>
    <row r="107" spans="1:15" ht="12.75">
      <c r="A107" s="34">
        <v>632</v>
      </c>
      <c r="B107" s="39"/>
      <c r="C107" s="27" t="s">
        <v>67</v>
      </c>
      <c r="D107" s="69">
        <v>1000</v>
      </c>
      <c r="E107" s="37">
        <v>238</v>
      </c>
      <c r="F107" s="69"/>
      <c r="G107" s="37">
        <v>464</v>
      </c>
      <c r="H107" s="38"/>
      <c r="I107" s="305">
        <v>925</v>
      </c>
      <c r="J107" s="533"/>
      <c r="K107" s="610">
        <v>1000</v>
      </c>
      <c r="L107" s="701">
        <v>1422</v>
      </c>
      <c r="M107" s="701">
        <v>1400</v>
      </c>
      <c r="N107" s="336">
        <v>1400</v>
      </c>
      <c r="O107" s="336">
        <v>1400</v>
      </c>
    </row>
    <row r="108" spans="1:15" ht="12.75">
      <c r="A108" s="34">
        <v>633</v>
      </c>
      <c r="B108" s="39"/>
      <c r="C108" s="27" t="s">
        <v>68</v>
      </c>
      <c r="D108" s="69">
        <v>1000</v>
      </c>
      <c r="E108" s="37">
        <v>276</v>
      </c>
      <c r="F108" s="69"/>
      <c r="G108" s="37">
        <v>520</v>
      </c>
      <c r="H108" s="38"/>
      <c r="I108" s="305">
        <f aca="true" t="shared" si="0" ref="I108:O108">I109+I110+I111</f>
        <v>623</v>
      </c>
      <c r="J108" s="305">
        <f t="shared" si="0"/>
        <v>0</v>
      </c>
      <c r="K108" s="305">
        <f t="shared" si="0"/>
        <v>760</v>
      </c>
      <c r="L108" s="305">
        <f>L109+L110+L111</f>
        <v>1523</v>
      </c>
      <c r="M108" s="305">
        <f t="shared" si="0"/>
        <v>800</v>
      </c>
      <c r="N108" s="305">
        <f t="shared" si="0"/>
        <v>800</v>
      </c>
      <c r="O108" s="305">
        <f t="shared" si="0"/>
        <v>800</v>
      </c>
    </row>
    <row r="109" spans="1:15" ht="12.75">
      <c r="A109" s="34">
        <v>633</v>
      </c>
      <c r="B109" s="39" t="s">
        <v>17</v>
      </c>
      <c r="C109" s="27" t="s">
        <v>69</v>
      </c>
      <c r="D109" s="67">
        <v>1000</v>
      </c>
      <c r="E109" s="68">
        <v>90</v>
      </c>
      <c r="F109" s="67"/>
      <c r="G109" s="68">
        <v>286</v>
      </c>
      <c r="H109" s="38"/>
      <c r="I109" s="334">
        <v>389</v>
      </c>
      <c r="J109" s="530"/>
      <c r="K109" s="616">
        <v>500</v>
      </c>
      <c r="L109" s="736">
        <v>1132</v>
      </c>
      <c r="M109" s="187">
        <v>600</v>
      </c>
      <c r="N109" s="336">
        <v>600</v>
      </c>
      <c r="O109" s="336">
        <v>600</v>
      </c>
    </row>
    <row r="110" spans="1:15" ht="12.75">
      <c r="A110" s="34">
        <v>633</v>
      </c>
      <c r="B110" s="39" t="s">
        <v>19</v>
      </c>
      <c r="C110" s="27" t="s">
        <v>259</v>
      </c>
      <c r="D110" s="67"/>
      <c r="E110" s="68">
        <v>76</v>
      </c>
      <c r="F110" s="67"/>
      <c r="G110" s="68">
        <v>124</v>
      </c>
      <c r="H110" s="38"/>
      <c r="I110" s="334">
        <v>124</v>
      </c>
      <c r="J110" s="531"/>
      <c r="K110" s="617">
        <v>150</v>
      </c>
      <c r="L110" s="737">
        <v>221</v>
      </c>
      <c r="M110" s="377">
        <v>200</v>
      </c>
      <c r="N110" s="336">
        <v>200</v>
      </c>
      <c r="O110" s="336">
        <v>200</v>
      </c>
    </row>
    <row r="111" spans="1:15" ht="12.75">
      <c r="A111" s="34">
        <v>633</v>
      </c>
      <c r="B111" s="39" t="s">
        <v>21</v>
      </c>
      <c r="C111" s="27" t="s">
        <v>78</v>
      </c>
      <c r="D111" s="67">
        <v>0</v>
      </c>
      <c r="E111" s="68">
        <v>110</v>
      </c>
      <c r="F111" s="67"/>
      <c r="G111" s="68">
        <v>110</v>
      </c>
      <c r="H111" s="38"/>
      <c r="I111" s="334">
        <v>110</v>
      </c>
      <c r="J111" s="533"/>
      <c r="K111" s="618">
        <v>110</v>
      </c>
      <c r="L111" s="747">
        <v>170</v>
      </c>
      <c r="M111" s="704">
        <v>0</v>
      </c>
      <c r="N111" s="336">
        <v>0</v>
      </c>
      <c r="O111" s="336">
        <v>0</v>
      </c>
    </row>
    <row r="112" spans="1:15" ht="12.75">
      <c r="A112" s="34">
        <v>634</v>
      </c>
      <c r="B112" s="39"/>
      <c r="C112" s="27" t="s">
        <v>79</v>
      </c>
      <c r="D112" s="69">
        <f>D113+D114+D115</f>
        <v>2750</v>
      </c>
      <c r="E112" s="37">
        <v>1171</v>
      </c>
      <c r="F112" s="69"/>
      <c r="G112" s="37">
        <v>2269</v>
      </c>
      <c r="H112" s="38"/>
      <c r="I112" s="305">
        <f>I113+I114+I115</f>
        <v>3298</v>
      </c>
      <c r="J112" s="534"/>
      <c r="K112" s="491">
        <f>SUM(K113,K114,K115)</f>
        <v>3600</v>
      </c>
      <c r="L112" s="491">
        <f>SUM(L113,L114,L115)</f>
        <v>5733</v>
      </c>
      <c r="M112" s="491">
        <f>SUM(M113,M114,M115)</f>
        <v>4100</v>
      </c>
      <c r="N112" s="491">
        <f>SUM(N113,N114,N115)</f>
        <v>4100</v>
      </c>
      <c r="O112" s="491">
        <f>SUM(O113,O114,O115)</f>
        <v>4100</v>
      </c>
    </row>
    <row r="113" spans="1:16" ht="12.75">
      <c r="A113" s="34">
        <v>634</v>
      </c>
      <c r="B113" s="39" t="s">
        <v>11</v>
      </c>
      <c r="C113" s="27" t="s">
        <v>80</v>
      </c>
      <c r="D113" s="67">
        <v>1800</v>
      </c>
      <c r="E113" s="68">
        <v>949</v>
      </c>
      <c r="F113" s="67"/>
      <c r="G113" s="68">
        <v>1823</v>
      </c>
      <c r="H113" s="38"/>
      <c r="I113" s="334">
        <v>2826</v>
      </c>
      <c r="J113" s="530"/>
      <c r="K113" s="188">
        <v>3000</v>
      </c>
      <c r="L113" s="736">
        <v>4088</v>
      </c>
      <c r="M113" s="187">
        <v>3000</v>
      </c>
      <c r="N113" s="336">
        <v>3000</v>
      </c>
      <c r="O113" s="336">
        <v>3000</v>
      </c>
      <c r="P113" s="77"/>
    </row>
    <row r="114" spans="1:15" ht="12.75">
      <c r="A114" s="34">
        <v>634</v>
      </c>
      <c r="B114" s="39" t="s">
        <v>13</v>
      </c>
      <c r="C114" s="27" t="s">
        <v>81</v>
      </c>
      <c r="D114" s="67">
        <v>500</v>
      </c>
      <c r="E114" s="68">
        <v>22</v>
      </c>
      <c r="F114" s="67"/>
      <c r="G114" s="68">
        <v>246</v>
      </c>
      <c r="H114" s="38"/>
      <c r="I114" s="334">
        <v>272</v>
      </c>
      <c r="J114" s="531"/>
      <c r="K114" s="617">
        <v>400</v>
      </c>
      <c r="L114" s="737">
        <v>1344</v>
      </c>
      <c r="M114" s="377">
        <v>800</v>
      </c>
      <c r="N114" s="336">
        <v>800</v>
      </c>
      <c r="O114" s="336">
        <v>800</v>
      </c>
    </row>
    <row r="115" spans="1:16" ht="12.75">
      <c r="A115" s="34">
        <v>634</v>
      </c>
      <c r="B115" s="39" t="s">
        <v>32</v>
      </c>
      <c r="C115" s="27" t="s">
        <v>82</v>
      </c>
      <c r="D115" s="67">
        <v>450</v>
      </c>
      <c r="E115" s="68">
        <v>200</v>
      </c>
      <c r="F115" s="67"/>
      <c r="G115" s="68">
        <v>200</v>
      </c>
      <c r="H115" s="38"/>
      <c r="I115" s="334">
        <v>200</v>
      </c>
      <c r="J115" s="533"/>
      <c r="K115" s="618">
        <v>200</v>
      </c>
      <c r="L115" s="738">
        <v>301</v>
      </c>
      <c r="M115" s="701">
        <v>300</v>
      </c>
      <c r="N115" s="336">
        <v>300</v>
      </c>
      <c r="O115" s="336">
        <v>300</v>
      </c>
      <c r="P115" s="47"/>
    </row>
    <row r="116" spans="1:16" ht="12.75">
      <c r="A116" s="34">
        <v>637</v>
      </c>
      <c r="B116" s="39"/>
      <c r="C116" s="27" t="s">
        <v>244</v>
      </c>
      <c r="D116" s="69">
        <v>0</v>
      </c>
      <c r="E116" s="37">
        <v>61</v>
      </c>
      <c r="F116" s="69"/>
      <c r="G116" s="37">
        <v>409</v>
      </c>
      <c r="H116" s="38"/>
      <c r="I116" s="305">
        <v>409</v>
      </c>
      <c r="J116" s="534"/>
      <c r="K116" s="491">
        <v>410</v>
      </c>
      <c r="L116" s="571">
        <v>409</v>
      </c>
      <c r="M116" s="571">
        <v>0</v>
      </c>
      <c r="N116" s="336">
        <v>0</v>
      </c>
      <c r="O116" s="336">
        <v>0</v>
      </c>
      <c r="P116" s="47"/>
    </row>
    <row r="117" spans="1:15" ht="12.75">
      <c r="A117" s="34">
        <v>642</v>
      </c>
      <c r="B117" s="39"/>
      <c r="C117" s="27" t="s">
        <v>83</v>
      </c>
      <c r="D117" s="69">
        <v>70</v>
      </c>
      <c r="E117" s="37">
        <v>66</v>
      </c>
      <c r="F117" s="69"/>
      <c r="G117" s="37">
        <v>66</v>
      </c>
      <c r="H117" s="38"/>
      <c r="I117" s="305">
        <v>66.39</v>
      </c>
      <c r="J117" s="530"/>
      <c r="K117" s="336">
        <v>70</v>
      </c>
      <c r="L117" s="187">
        <v>66</v>
      </c>
      <c r="M117" s="187">
        <v>66</v>
      </c>
      <c r="N117" s="336">
        <v>66</v>
      </c>
      <c r="O117" s="336">
        <v>66</v>
      </c>
    </row>
    <row r="118" spans="1:15" ht="12.75">
      <c r="A118" s="34">
        <v>637</v>
      </c>
      <c r="B118" s="39" t="s">
        <v>60</v>
      </c>
      <c r="C118" s="27" t="s">
        <v>254</v>
      </c>
      <c r="D118" s="69"/>
      <c r="E118" s="37">
        <v>122</v>
      </c>
      <c r="F118" s="69"/>
      <c r="G118" s="37">
        <v>122</v>
      </c>
      <c r="H118" s="38"/>
      <c r="I118" s="305">
        <v>122</v>
      </c>
      <c r="J118" s="531"/>
      <c r="K118" s="337">
        <v>122</v>
      </c>
      <c r="L118" s="377">
        <v>122</v>
      </c>
      <c r="M118" s="377">
        <v>0</v>
      </c>
      <c r="N118" s="336">
        <v>0</v>
      </c>
      <c r="O118" s="336">
        <v>0</v>
      </c>
    </row>
    <row r="119" spans="1:10" ht="12.75">
      <c r="A119" s="7"/>
      <c r="B119" s="7"/>
      <c r="C119" s="7"/>
      <c r="D119" s="85"/>
      <c r="E119" s="85"/>
      <c r="F119" s="85"/>
      <c r="G119" s="85"/>
      <c r="H119" s="83"/>
      <c r="I119" s="7"/>
      <c r="J119" s="7"/>
    </row>
    <row r="120" spans="1:15" ht="12.75">
      <c r="A120" s="8" t="s">
        <v>84</v>
      </c>
      <c r="B120" s="53"/>
      <c r="C120" s="54"/>
      <c r="D120" s="55">
        <f>D121+D122+D128+D131+D133</f>
        <v>5650</v>
      </c>
      <c r="E120" s="55">
        <v>6518</v>
      </c>
      <c r="F120" s="837">
        <v>115.36</v>
      </c>
      <c r="G120" s="55">
        <v>9046</v>
      </c>
      <c r="H120" s="13">
        <v>160.11</v>
      </c>
      <c r="I120" s="370">
        <f>I121+I122+I128+I131+I133+I132</f>
        <v>10955</v>
      </c>
      <c r="J120" s="494">
        <v>193.89</v>
      </c>
      <c r="K120" s="613">
        <f>SUM(K121,K122,K128,K131,K132,K133)</f>
        <v>11460</v>
      </c>
      <c r="L120" s="613">
        <f>SUM(L121,L122,L128,L131,L132,L133)</f>
        <v>15641</v>
      </c>
      <c r="M120" s="613">
        <f>SUM(M121,M122,M128,M131,M132,M133)</f>
        <v>2750</v>
      </c>
      <c r="N120" s="613">
        <f>SUM(N121,N122,N128,N131,N132,N133)</f>
        <v>2750</v>
      </c>
      <c r="O120" s="613">
        <f>SUM(O121,O122,O128,O131,O132,O133)</f>
        <v>2950</v>
      </c>
    </row>
    <row r="121" spans="1:16" s="7" customFormat="1" ht="12.75">
      <c r="A121" s="25">
        <v>632</v>
      </c>
      <c r="B121" s="39"/>
      <c r="C121" s="27" t="s">
        <v>67</v>
      </c>
      <c r="D121" s="69">
        <v>2000</v>
      </c>
      <c r="E121" s="37">
        <v>580</v>
      </c>
      <c r="F121" s="69"/>
      <c r="G121" s="37">
        <v>1172</v>
      </c>
      <c r="H121" s="38"/>
      <c r="I121" s="305">
        <v>1639</v>
      </c>
      <c r="J121" s="534"/>
      <c r="K121" s="492">
        <v>2000</v>
      </c>
      <c r="L121" s="491">
        <v>2582</v>
      </c>
      <c r="M121" s="491">
        <v>2300</v>
      </c>
      <c r="N121" s="571">
        <v>2300</v>
      </c>
      <c r="O121" s="571">
        <v>2500</v>
      </c>
      <c r="P121" s="1"/>
    </row>
    <row r="122" spans="1:15" ht="12.75">
      <c r="A122" s="25">
        <v>633</v>
      </c>
      <c r="B122" s="39"/>
      <c r="C122" s="27" t="s">
        <v>68</v>
      </c>
      <c r="D122" s="69">
        <f>D123+D126</f>
        <v>3100</v>
      </c>
      <c r="E122" s="37">
        <v>3437</v>
      </c>
      <c r="F122" s="69"/>
      <c r="G122" s="37">
        <v>3437</v>
      </c>
      <c r="H122" s="38"/>
      <c r="I122" s="305">
        <f>I123+I126+I124+I125</f>
        <v>6360</v>
      </c>
      <c r="J122" s="530"/>
      <c r="K122" s="200">
        <f>SUM(K123,K124,K125,K126)</f>
        <v>6400</v>
      </c>
      <c r="L122" s="200">
        <f>L123+L125+L126+L127+L124</f>
        <v>10019</v>
      </c>
      <c r="M122" s="200">
        <f>SUM(M123,M124,M125,M126)</f>
        <v>100</v>
      </c>
      <c r="N122" s="200">
        <f>SUM(N123,N124,N125,N126)</f>
        <v>100</v>
      </c>
      <c r="O122" s="200">
        <f>SUM(O123,O124,O125,O126)</f>
        <v>100</v>
      </c>
    </row>
    <row r="123" spans="1:15" ht="12.75">
      <c r="A123" s="25">
        <v>633</v>
      </c>
      <c r="B123" s="39" t="s">
        <v>11</v>
      </c>
      <c r="C123" s="27" t="s">
        <v>255</v>
      </c>
      <c r="D123" s="67">
        <v>2600</v>
      </c>
      <c r="E123" s="68">
        <v>571</v>
      </c>
      <c r="F123" s="67"/>
      <c r="G123" s="68">
        <v>571</v>
      </c>
      <c r="H123" s="38"/>
      <c r="I123" s="334">
        <v>571</v>
      </c>
      <c r="J123" s="531"/>
      <c r="K123" s="337">
        <v>600</v>
      </c>
      <c r="L123" s="617">
        <v>571</v>
      </c>
      <c r="M123" s="337">
        <v>0</v>
      </c>
      <c r="N123" s="571">
        <v>0</v>
      </c>
      <c r="O123" s="571">
        <v>0</v>
      </c>
    </row>
    <row r="124" spans="1:15" ht="12.75">
      <c r="A124" s="214">
        <v>633</v>
      </c>
      <c r="B124" s="211" t="s">
        <v>11</v>
      </c>
      <c r="C124" s="216" t="s">
        <v>255</v>
      </c>
      <c r="D124" s="213"/>
      <c r="E124" s="218">
        <v>2600</v>
      </c>
      <c r="F124" s="213"/>
      <c r="G124" s="218">
        <v>2600</v>
      </c>
      <c r="H124" s="38"/>
      <c r="I124" s="371">
        <v>2600</v>
      </c>
      <c r="J124" s="546"/>
      <c r="K124" s="619">
        <v>2600</v>
      </c>
      <c r="L124" s="748">
        <v>2600</v>
      </c>
      <c r="M124" s="599">
        <v>0</v>
      </c>
      <c r="N124" s="571">
        <v>0</v>
      </c>
      <c r="O124" s="571">
        <v>0</v>
      </c>
    </row>
    <row r="125" spans="1:15" ht="12.75">
      <c r="A125" s="25">
        <v>633</v>
      </c>
      <c r="B125" s="39" t="s">
        <v>15</v>
      </c>
      <c r="C125" s="27" t="s">
        <v>279</v>
      </c>
      <c r="D125" s="67"/>
      <c r="E125" s="68">
        <v>266</v>
      </c>
      <c r="F125" s="67"/>
      <c r="G125" s="68">
        <v>266</v>
      </c>
      <c r="H125" s="38"/>
      <c r="I125" s="334">
        <v>3121</v>
      </c>
      <c r="J125" s="534"/>
      <c r="K125" s="492">
        <v>3100</v>
      </c>
      <c r="L125" s="620">
        <v>5659</v>
      </c>
      <c r="M125" s="491">
        <v>0</v>
      </c>
      <c r="N125" s="571">
        <v>0</v>
      </c>
      <c r="O125" s="571">
        <v>0</v>
      </c>
    </row>
    <row r="126" spans="1:15" ht="12.75">
      <c r="A126" s="234">
        <v>633</v>
      </c>
      <c r="B126" s="166" t="s">
        <v>17</v>
      </c>
      <c r="C126" s="167" t="s">
        <v>69</v>
      </c>
      <c r="D126" s="750">
        <v>500</v>
      </c>
      <c r="E126" s="106">
        <v>0</v>
      </c>
      <c r="F126" s="750"/>
      <c r="G126" s="106"/>
      <c r="H126" s="107"/>
      <c r="I126" s="379">
        <v>68</v>
      </c>
      <c r="J126" s="534"/>
      <c r="K126" s="491">
        <v>100</v>
      </c>
      <c r="L126" s="616">
        <v>153</v>
      </c>
      <c r="M126" s="491">
        <v>100</v>
      </c>
      <c r="N126" s="571">
        <v>100</v>
      </c>
      <c r="O126" s="571">
        <v>100</v>
      </c>
    </row>
    <row r="127" spans="1:15" ht="12.75">
      <c r="A127" s="196">
        <v>633</v>
      </c>
      <c r="B127" s="185" t="s">
        <v>27</v>
      </c>
      <c r="C127" s="575" t="s">
        <v>340</v>
      </c>
      <c r="D127" s="751"/>
      <c r="E127" s="752"/>
      <c r="F127" s="751"/>
      <c r="G127" s="752"/>
      <c r="H127" s="753"/>
      <c r="I127" s="754"/>
      <c r="J127" s="530"/>
      <c r="K127" s="336"/>
      <c r="L127" s="617">
        <v>1036</v>
      </c>
      <c r="M127" s="187"/>
      <c r="N127" s="336"/>
      <c r="O127" s="187"/>
    </row>
    <row r="128" spans="1:15" ht="12.75">
      <c r="A128" s="549">
        <v>634</v>
      </c>
      <c r="B128" s="47"/>
      <c r="C128" s="550" t="s">
        <v>79</v>
      </c>
      <c r="D128" s="32">
        <f>D129+D130</f>
        <v>400</v>
      </c>
      <c r="E128" s="44">
        <v>89</v>
      </c>
      <c r="F128" s="32"/>
      <c r="G128" s="44">
        <v>184</v>
      </c>
      <c r="H128" s="45"/>
      <c r="I128" s="350">
        <f>I129+I130</f>
        <v>267</v>
      </c>
      <c r="J128" s="531"/>
      <c r="K128" s="337">
        <f>SUM(K129,K130)</f>
        <v>300</v>
      </c>
      <c r="L128" s="337">
        <f>SUM(L129,L130)</f>
        <v>267</v>
      </c>
      <c r="M128" s="337">
        <f>SUM(M129,M130)</f>
        <v>200</v>
      </c>
      <c r="N128" s="337">
        <f>SUM(N129,N130)</f>
        <v>200</v>
      </c>
      <c r="O128" s="337">
        <f>SUM(O129,O130)</f>
        <v>200</v>
      </c>
    </row>
    <row r="129" spans="1:15" ht="12.75">
      <c r="A129" s="34">
        <v>634</v>
      </c>
      <c r="B129" s="39" t="s">
        <v>11</v>
      </c>
      <c r="C129" s="27" t="s">
        <v>80</v>
      </c>
      <c r="D129" s="67">
        <v>100</v>
      </c>
      <c r="E129" s="68">
        <v>89</v>
      </c>
      <c r="F129" s="67"/>
      <c r="G129" s="68">
        <v>89</v>
      </c>
      <c r="H129" s="38"/>
      <c r="I129" s="334">
        <v>172</v>
      </c>
      <c r="J129" s="533"/>
      <c r="K129" s="618">
        <v>200</v>
      </c>
      <c r="L129" s="618">
        <v>172</v>
      </c>
      <c r="M129" s="599">
        <v>100</v>
      </c>
      <c r="N129" s="571">
        <v>100</v>
      </c>
      <c r="O129" s="571">
        <v>100</v>
      </c>
    </row>
    <row r="130" spans="1:15" ht="12.75">
      <c r="A130" s="34">
        <v>634</v>
      </c>
      <c r="B130" s="39" t="s">
        <v>15</v>
      </c>
      <c r="C130" s="27" t="s">
        <v>257</v>
      </c>
      <c r="D130" s="67">
        <v>300</v>
      </c>
      <c r="E130" s="68">
        <v>0</v>
      </c>
      <c r="F130" s="67"/>
      <c r="G130" s="68">
        <v>95</v>
      </c>
      <c r="H130" s="38"/>
      <c r="I130" s="334">
        <v>95</v>
      </c>
      <c r="J130" s="534"/>
      <c r="K130" s="620">
        <v>100</v>
      </c>
      <c r="L130" s="620">
        <v>95</v>
      </c>
      <c r="M130" s="491">
        <v>100</v>
      </c>
      <c r="N130" s="571">
        <v>100</v>
      </c>
      <c r="O130" s="571">
        <v>100</v>
      </c>
    </row>
    <row r="131" spans="1:15" ht="12.75">
      <c r="A131" s="25">
        <v>635</v>
      </c>
      <c r="B131" s="39"/>
      <c r="C131" s="27" t="s">
        <v>70</v>
      </c>
      <c r="D131" s="69">
        <v>0</v>
      </c>
      <c r="E131" s="37">
        <v>204</v>
      </c>
      <c r="F131" s="69"/>
      <c r="G131" s="37">
        <v>204</v>
      </c>
      <c r="H131" s="38"/>
      <c r="I131" s="305">
        <v>358</v>
      </c>
      <c r="J131" s="530"/>
      <c r="K131" s="336">
        <v>360</v>
      </c>
      <c r="L131" s="336">
        <v>442</v>
      </c>
      <c r="M131" s="336">
        <v>50</v>
      </c>
      <c r="N131" s="571">
        <v>50</v>
      </c>
      <c r="O131" s="571">
        <v>50</v>
      </c>
    </row>
    <row r="132" spans="1:15" ht="12.75">
      <c r="A132" s="214">
        <v>637</v>
      </c>
      <c r="B132" s="211" t="s">
        <v>35</v>
      </c>
      <c r="C132" s="216" t="s">
        <v>91</v>
      </c>
      <c r="D132" s="551"/>
      <c r="E132" s="209">
        <v>1712</v>
      </c>
      <c r="F132" s="551"/>
      <c r="G132" s="209">
        <v>1835</v>
      </c>
      <c r="H132" s="38"/>
      <c r="I132" s="349">
        <v>1835</v>
      </c>
      <c r="J132" s="552"/>
      <c r="K132" s="621">
        <v>1900</v>
      </c>
      <c r="L132" s="749">
        <v>1835</v>
      </c>
      <c r="M132" s="337">
        <v>0</v>
      </c>
      <c r="N132" s="571">
        <v>0</v>
      </c>
      <c r="O132" s="571">
        <v>0</v>
      </c>
    </row>
    <row r="133" spans="1:15" ht="12.75">
      <c r="A133" s="25">
        <v>637</v>
      </c>
      <c r="B133" s="39"/>
      <c r="C133" s="27" t="s">
        <v>244</v>
      </c>
      <c r="D133" s="69">
        <v>150</v>
      </c>
      <c r="E133" s="37">
        <v>496</v>
      </c>
      <c r="F133" s="69"/>
      <c r="G133" s="37">
        <v>496</v>
      </c>
      <c r="H133" s="38"/>
      <c r="I133" s="305">
        <v>496</v>
      </c>
      <c r="J133" s="530"/>
      <c r="K133" s="336">
        <v>500</v>
      </c>
      <c r="L133" s="336">
        <v>496</v>
      </c>
      <c r="M133" s="336">
        <v>100</v>
      </c>
      <c r="N133" s="571">
        <v>100</v>
      </c>
      <c r="O133" s="571">
        <v>100</v>
      </c>
    </row>
    <row r="134" spans="1:15" ht="12.75">
      <c r="A134" s="71" t="s">
        <v>86</v>
      </c>
      <c r="B134" s="72"/>
      <c r="C134" s="73" t="s">
        <v>87</v>
      </c>
      <c r="D134" s="74">
        <f>D104+D120</f>
        <v>48870</v>
      </c>
      <c r="E134" s="74">
        <f>E104+E120</f>
        <v>18062</v>
      </c>
      <c r="F134" s="481">
        <v>36.96</v>
      </c>
      <c r="G134" s="74">
        <f>G104+G120</f>
        <v>31809</v>
      </c>
      <c r="H134" s="75">
        <v>65.09</v>
      </c>
      <c r="I134" s="373">
        <f>I104+I120</f>
        <v>46132.39</v>
      </c>
      <c r="J134" s="499">
        <v>94.4</v>
      </c>
      <c r="K134" s="622">
        <f>SUM(K104,K120)</f>
        <v>55822</v>
      </c>
      <c r="L134" s="622">
        <f>SUM(L104,L120)</f>
        <v>66903</v>
      </c>
      <c r="M134" s="622">
        <f>SUM(M104,M120)</f>
        <v>49116</v>
      </c>
      <c r="N134" s="622">
        <f>SUM(N104,N120)</f>
        <v>49116</v>
      </c>
      <c r="O134" s="622">
        <f>SUM(O104,O120)</f>
        <v>49316</v>
      </c>
    </row>
    <row r="135" spans="1:15" ht="12.75">
      <c r="A135" s="720"/>
      <c r="B135" s="721"/>
      <c r="C135" s="714"/>
      <c r="D135" s="715"/>
      <c r="E135" s="715"/>
      <c r="F135" s="716"/>
      <c r="G135" s="715"/>
      <c r="H135" s="717"/>
      <c r="I135" s="715"/>
      <c r="J135" s="718"/>
      <c r="K135" s="719"/>
      <c r="L135" s="719"/>
      <c r="M135" s="719"/>
      <c r="N135" s="719"/>
      <c r="O135" s="719"/>
    </row>
    <row r="136" spans="1:15" ht="12.75">
      <c r="A136" s="720"/>
      <c r="B136" s="721"/>
      <c r="C136" s="714"/>
      <c r="D136" s="715"/>
      <c r="E136" s="715"/>
      <c r="F136" s="716"/>
      <c r="G136" s="715"/>
      <c r="H136" s="717"/>
      <c r="I136" s="715"/>
      <c r="J136" s="718"/>
      <c r="K136" s="719"/>
      <c r="L136" s="719"/>
      <c r="M136" s="719"/>
      <c r="N136" s="719"/>
      <c r="O136" s="719"/>
    </row>
    <row r="137" spans="1:15" ht="12.75">
      <c r="A137" s="720"/>
      <c r="B137" s="721"/>
      <c r="C137" s="714"/>
      <c r="D137" s="715"/>
      <c r="E137" s="715"/>
      <c r="F137" s="716"/>
      <c r="G137" s="715"/>
      <c r="H137" s="717"/>
      <c r="I137" s="715"/>
      <c r="J137" s="718"/>
      <c r="K137" s="719"/>
      <c r="L137" s="719"/>
      <c r="M137" s="719"/>
      <c r="N137" s="719"/>
      <c r="O137" s="719"/>
    </row>
    <row r="138" spans="1:14" ht="12.75">
      <c r="A138" s="115"/>
      <c r="B138" s="18"/>
      <c r="C138" s="116"/>
      <c r="D138" s="76"/>
      <c r="E138" s="76"/>
      <c r="F138" s="76"/>
      <c r="G138" s="76"/>
      <c r="H138" s="117"/>
      <c r="I138" s="848" t="s">
        <v>303</v>
      </c>
      <c r="J138" s="848"/>
      <c r="K138" s="848"/>
      <c r="L138" s="848"/>
      <c r="M138" s="848"/>
      <c r="N138" s="848"/>
    </row>
    <row r="139" spans="1:14" ht="12.75">
      <c r="A139" s="115"/>
      <c r="B139" s="18"/>
      <c r="C139" s="116"/>
      <c r="D139" s="76"/>
      <c r="E139" s="76"/>
      <c r="F139" s="76"/>
      <c r="G139" s="76"/>
      <c r="H139" s="117"/>
      <c r="I139" s="76"/>
      <c r="J139" s="7"/>
      <c r="K139" s="7"/>
      <c r="L139" s="7"/>
      <c r="M139" s="7"/>
      <c r="N139" s="7"/>
    </row>
    <row r="140" spans="1:15" ht="38.25">
      <c r="A140" s="4" t="s">
        <v>1</v>
      </c>
      <c r="B140" s="5"/>
      <c r="C140" s="6"/>
      <c r="D140" s="255" t="s">
        <v>282</v>
      </c>
      <c r="E140" s="255" t="s">
        <v>283</v>
      </c>
      <c r="F140" s="262" t="s">
        <v>2</v>
      </c>
      <c r="G140" s="255" t="s">
        <v>284</v>
      </c>
      <c r="H140" s="262" t="s">
        <v>2</v>
      </c>
      <c r="I140" s="255" t="s">
        <v>285</v>
      </c>
      <c r="J140" s="306" t="s">
        <v>2</v>
      </c>
      <c r="K140" s="279" t="s">
        <v>286</v>
      </c>
      <c r="L140" s="739" t="s">
        <v>339</v>
      </c>
      <c r="M140" s="693">
        <v>2012</v>
      </c>
      <c r="N140" s="693">
        <v>2013</v>
      </c>
      <c r="O140" s="693">
        <v>2014</v>
      </c>
    </row>
    <row r="141" spans="1:15" ht="12.75">
      <c r="A141" s="87" t="s">
        <v>88</v>
      </c>
      <c r="B141" s="88"/>
      <c r="C141" s="89"/>
      <c r="D141" s="11">
        <f>D142+D143+D144+D145+D148+D152+D153</f>
        <v>79100</v>
      </c>
      <c r="E141" s="11">
        <v>24515</v>
      </c>
      <c r="F141" s="444">
        <v>30.99</v>
      </c>
      <c r="G141" s="11">
        <f>G142+G143+G144+G145+G148+G152+G153</f>
        <v>44030</v>
      </c>
      <c r="H141" s="13">
        <v>55.66</v>
      </c>
      <c r="I141" s="346">
        <f>I142+I143+I144+I145+I148+I152+I153</f>
        <v>67393</v>
      </c>
      <c r="J141" s="500">
        <v>85.2</v>
      </c>
      <c r="K141" s="613">
        <f>SUM(K142,K143,K144,K145,K148,K152,K153)</f>
        <v>79950</v>
      </c>
      <c r="L141" s="613">
        <f>SUM(L142,L143,L144,L145,L148,L152,L153)</f>
        <v>93400</v>
      </c>
      <c r="M141" s="613">
        <f>SUM(M142,M143,M144,M145,M148,M152,M153)</f>
        <v>66470</v>
      </c>
      <c r="N141" s="613">
        <f>SUM(N142,N143,N144,N145,N148,N152,N153)</f>
        <v>79470</v>
      </c>
      <c r="O141" s="613">
        <f>SUM(O142,O143,O144,O145,O148,O152,O153)</f>
        <v>79470</v>
      </c>
    </row>
    <row r="142" spans="1:16" s="7" customFormat="1" ht="12.75">
      <c r="A142" s="34">
        <v>610</v>
      </c>
      <c r="B142" s="39"/>
      <c r="C142" s="135" t="s">
        <v>4</v>
      </c>
      <c r="D142" s="69">
        <v>50000</v>
      </c>
      <c r="E142" s="37">
        <v>14987</v>
      </c>
      <c r="F142" s="69"/>
      <c r="G142" s="37">
        <v>28304</v>
      </c>
      <c r="H142" s="38"/>
      <c r="I142" s="305">
        <v>42748</v>
      </c>
      <c r="J142" s="534"/>
      <c r="K142" s="492">
        <v>50000</v>
      </c>
      <c r="L142" s="200">
        <v>57938</v>
      </c>
      <c r="M142" s="200">
        <v>40000</v>
      </c>
      <c r="N142" s="336">
        <v>50000</v>
      </c>
      <c r="O142" s="336">
        <v>50000</v>
      </c>
      <c r="P142" s="1"/>
    </row>
    <row r="143" spans="1:15" ht="12.75">
      <c r="A143" s="34">
        <v>620</v>
      </c>
      <c r="B143" s="39"/>
      <c r="C143" s="27" t="s">
        <v>5</v>
      </c>
      <c r="D143" s="69">
        <v>17600</v>
      </c>
      <c r="E143" s="37">
        <v>5079</v>
      </c>
      <c r="F143" s="69"/>
      <c r="G143" s="37">
        <v>8426</v>
      </c>
      <c r="H143" s="38"/>
      <c r="I143" s="305">
        <v>13541</v>
      </c>
      <c r="J143" s="530"/>
      <c r="K143" s="200">
        <v>17600</v>
      </c>
      <c r="L143" s="200">
        <v>20315</v>
      </c>
      <c r="M143" s="200">
        <v>14500</v>
      </c>
      <c r="N143" s="336">
        <v>17500</v>
      </c>
      <c r="O143" s="336">
        <v>17500</v>
      </c>
    </row>
    <row r="144" spans="1:15" ht="12.75">
      <c r="A144" s="34">
        <v>632</v>
      </c>
      <c r="B144" s="39"/>
      <c r="C144" s="27" t="s">
        <v>67</v>
      </c>
      <c r="D144" s="69">
        <v>2000</v>
      </c>
      <c r="E144" s="37">
        <v>366</v>
      </c>
      <c r="F144" s="69"/>
      <c r="G144" s="37">
        <v>765</v>
      </c>
      <c r="H144" s="38"/>
      <c r="I144" s="305">
        <v>1124</v>
      </c>
      <c r="J144" s="531"/>
      <c r="K144" s="493">
        <v>1550</v>
      </c>
      <c r="L144" s="336">
        <v>1482</v>
      </c>
      <c r="M144" s="336">
        <v>1500</v>
      </c>
      <c r="N144" s="336">
        <v>1500</v>
      </c>
      <c r="O144" s="336">
        <v>1500</v>
      </c>
    </row>
    <row r="145" spans="1:15" ht="12.75">
      <c r="A145" s="34">
        <v>633</v>
      </c>
      <c r="B145" s="39"/>
      <c r="C145" s="27" t="s">
        <v>68</v>
      </c>
      <c r="D145" s="69">
        <f>D146+D147</f>
        <v>1500</v>
      </c>
      <c r="E145" s="37">
        <v>675</v>
      </c>
      <c r="F145" s="69"/>
      <c r="G145" s="37">
        <v>693</v>
      </c>
      <c r="H145" s="38"/>
      <c r="I145" s="305">
        <f aca="true" t="shared" si="1" ref="I145:O145">I146+I147</f>
        <v>695</v>
      </c>
      <c r="J145" s="305">
        <f t="shared" si="1"/>
        <v>0</v>
      </c>
      <c r="K145" s="305">
        <f t="shared" si="1"/>
        <v>1400</v>
      </c>
      <c r="L145" s="305">
        <f>L146+L147</f>
        <v>1759</v>
      </c>
      <c r="M145" s="305">
        <f t="shared" si="1"/>
        <v>1500</v>
      </c>
      <c r="N145" s="305">
        <f t="shared" si="1"/>
        <v>1500</v>
      </c>
      <c r="O145" s="305">
        <f t="shared" si="1"/>
        <v>1500</v>
      </c>
    </row>
    <row r="146" spans="1:15" ht="12.75">
      <c r="A146" s="25">
        <v>633</v>
      </c>
      <c r="B146" s="39" t="s">
        <v>17</v>
      </c>
      <c r="C146" s="27" t="s">
        <v>69</v>
      </c>
      <c r="D146" s="67">
        <v>500</v>
      </c>
      <c r="E146" s="68">
        <v>485</v>
      </c>
      <c r="F146" s="67"/>
      <c r="G146" s="68">
        <v>513</v>
      </c>
      <c r="H146" s="38"/>
      <c r="I146" s="334">
        <v>513</v>
      </c>
      <c r="J146" s="534"/>
      <c r="K146" s="491">
        <v>550</v>
      </c>
      <c r="L146" s="616">
        <v>920</v>
      </c>
      <c r="M146" s="336">
        <v>1000</v>
      </c>
      <c r="N146" s="336">
        <v>1000</v>
      </c>
      <c r="O146" s="336">
        <v>1000</v>
      </c>
    </row>
    <row r="147" spans="1:15" ht="12.75">
      <c r="A147" s="25">
        <v>633</v>
      </c>
      <c r="B147" s="39" t="s">
        <v>21</v>
      </c>
      <c r="C147" s="27" t="s">
        <v>85</v>
      </c>
      <c r="D147" s="67">
        <v>1000</v>
      </c>
      <c r="E147" s="68">
        <v>180</v>
      </c>
      <c r="F147" s="67"/>
      <c r="G147" s="68">
        <v>180</v>
      </c>
      <c r="H147" s="38"/>
      <c r="I147" s="334">
        <v>182</v>
      </c>
      <c r="J147" s="530"/>
      <c r="K147" s="336">
        <v>850</v>
      </c>
      <c r="L147" s="616">
        <v>839</v>
      </c>
      <c r="M147" s="336">
        <v>500</v>
      </c>
      <c r="N147" s="336">
        <v>500</v>
      </c>
      <c r="O147" s="336">
        <v>500</v>
      </c>
    </row>
    <row r="148" spans="1:15" ht="12.75">
      <c r="A148" s="549">
        <v>634</v>
      </c>
      <c r="B148" s="47"/>
      <c r="C148" s="550" t="s">
        <v>79</v>
      </c>
      <c r="D148" s="69">
        <f>D149+D150+D151</f>
        <v>6000</v>
      </c>
      <c r="E148" s="37">
        <v>2423</v>
      </c>
      <c r="F148" s="69"/>
      <c r="G148" s="37">
        <v>4405</v>
      </c>
      <c r="H148" s="38"/>
      <c r="I148" s="305">
        <f>I149+I150+I151</f>
        <v>7307</v>
      </c>
      <c r="J148" s="531"/>
      <c r="K148" s="493">
        <f>SUM(K149,K150,K151)</f>
        <v>7400</v>
      </c>
      <c r="L148" s="493">
        <f>SUM(L149,L150,L151)</f>
        <v>9603</v>
      </c>
      <c r="M148" s="493">
        <f>SUM(M149,M150,M151)</f>
        <v>7800</v>
      </c>
      <c r="N148" s="493">
        <f>SUM(N149,N150,N151)</f>
        <v>7800</v>
      </c>
      <c r="O148" s="493">
        <f>SUM(O149,O150,O151)</f>
        <v>7800</v>
      </c>
    </row>
    <row r="149" spans="1:15" ht="12.75">
      <c r="A149" s="34">
        <v>634</v>
      </c>
      <c r="B149" s="39" t="s">
        <v>11</v>
      </c>
      <c r="C149" s="27" t="s">
        <v>80</v>
      </c>
      <c r="D149" s="67">
        <v>3000</v>
      </c>
      <c r="E149" s="68">
        <v>542</v>
      </c>
      <c r="F149" s="67"/>
      <c r="G149" s="68">
        <v>1892</v>
      </c>
      <c r="H149" s="38"/>
      <c r="I149" s="334">
        <v>3829</v>
      </c>
      <c r="J149" s="533"/>
      <c r="K149" s="610">
        <v>3900</v>
      </c>
      <c r="L149" s="616">
        <v>5075</v>
      </c>
      <c r="M149" s="336">
        <v>5000</v>
      </c>
      <c r="N149" s="336">
        <v>5000</v>
      </c>
      <c r="O149" s="336">
        <v>5000</v>
      </c>
    </row>
    <row r="150" spans="1:15" ht="12.75">
      <c r="A150" s="34">
        <v>634</v>
      </c>
      <c r="B150" s="39" t="s">
        <v>32</v>
      </c>
      <c r="C150" s="27" t="s">
        <v>82</v>
      </c>
      <c r="D150" s="67">
        <v>1000</v>
      </c>
      <c r="E150" s="68">
        <v>765</v>
      </c>
      <c r="F150" s="67"/>
      <c r="G150" s="68">
        <v>765</v>
      </c>
      <c r="H150" s="38"/>
      <c r="I150" s="334">
        <v>885</v>
      </c>
      <c r="J150" s="534"/>
      <c r="K150" s="491">
        <v>900</v>
      </c>
      <c r="L150" s="616">
        <v>1650</v>
      </c>
      <c r="M150" s="336">
        <v>300</v>
      </c>
      <c r="N150" s="336">
        <v>300</v>
      </c>
      <c r="O150" s="336">
        <v>300</v>
      </c>
    </row>
    <row r="151" spans="1:15" ht="12.75">
      <c r="A151" s="34">
        <v>634</v>
      </c>
      <c r="B151" s="39" t="s">
        <v>13</v>
      </c>
      <c r="C151" s="27" t="s">
        <v>81</v>
      </c>
      <c r="D151" s="67">
        <v>2000</v>
      </c>
      <c r="E151" s="68">
        <v>1116</v>
      </c>
      <c r="F151" s="67"/>
      <c r="G151" s="68">
        <v>1748</v>
      </c>
      <c r="H151" s="38"/>
      <c r="I151" s="334">
        <v>2593</v>
      </c>
      <c r="J151" s="530"/>
      <c r="K151" s="200">
        <v>2600</v>
      </c>
      <c r="L151" s="616">
        <v>2878</v>
      </c>
      <c r="M151" s="336">
        <v>2500</v>
      </c>
      <c r="N151" s="336">
        <v>2500</v>
      </c>
      <c r="O151" s="336">
        <v>2500</v>
      </c>
    </row>
    <row r="152" spans="1:15" ht="12.75">
      <c r="A152" s="234">
        <v>635</v>
      </c>
      <c r="B152" s="166"/>
      <c r="C152" s="167" t="s">
        <v>70</v>
      </c>
      <c r="D152" s="169">
        <v>1000</v>
      </c>
      <c r="E152" s="161">
        <v>887</v>
      </c>
      <c r="F152" s="169"/>
      <c r="G152" s="161">
        <v>1269</v>
      </c>
      <c r="H152" s="107"/>
      <c r="I152" s="352">
        <v>1810</v>
      </c>
      <c r="J152" s="531"/>
      <c r="K152" s="493">
        <v>1810</v>
      </c>
      <c r="L152" s="336">
        <v>2050</v>
      </c>
      <c r="M152" s="336">
        <v>1000</v>
      </c>
      <c r="N152" s="336">
        <v>1000</v>
      </c>
      <c r="O152" s="336">
        <v>1000</v>
      </c>
    </row>
    <row r="153" spans="1:15" ht="12.75">
      <c r="A153" s="25">
        <v>637</v>
      </c>
      <c r="B153" s="39"/>
      <c r="C153" s="27" t="s">
        <v>244</v>
      </c>
      <c r="D153" s="69">
        <v>1000</v>
      </c>
      <c r="E153" s="37">
        <v>98</v>
      </c>
      <c r="F153" s="69"/>
      <c r="G153" s="37">
        <v>168</v>
      </c>
      <c r="H153" s="38"/>
      <c r="I153" s="305">
        <v>168</v>
      </c>
      <c r="J153" s="531"/>
      <c r="K153" s="337">
        <v>190</v>
      </c>
      <c r="L153" s="336">
        <v>253</v>
      </c>
      <c r="M153" s="336">
        <v>170</v>
      </c>
      <c r="N153" s="336">
        <v>170</v>
      </c>
      <c r="O153" s="336">
        <v>170</v>
      </c>
    </row>
    <row r="154" spans="1:8" ht="12.75">
      <c r="A154" s="65"/>
      <c r="B154" s="19"/>
      <c r="C154" s="24"/>
      <c r="D154" s="17"/>
      <c r="E154" s="21"/>
      <c r="F154" s="17"/>
      <c r="G154" s="21"/>
      <c r="H154" s="57"/>
    </row>
    <row r="155" spans="1:15" ht="12.75" customHeight="1">
      <c r="A155" s="94" t="s">
        <v>89</v>
      </c>
      <c r="B155" s="95"/>
      <c r="C155" s="96"/>
      <c r="D155" s="97">
        <f>D156+D158+D160</f>
        <v>12200</v>
      </c>
      <c r="E155" s="98">
        <v>5154</v>
      </c>
      <c r="F155" s="482">
        <v>51.54</v>
      </c>
      <c r="G155" s="98">
        <f>G156+G157+G158+G159+G160+G162+G163+G161</f>
        <v>9033</v>
      </c>
      <c r="H155" s="428">
        <v>74.04</v>
      </c>
      <c r="I155" s="429">
        <f>I156+I157+I158+I159+I160+I162+I163+I161</f>
        <v>12308</v>
      </c>
      <c r="J155" s="494">
        <v>100.89</v>
      </c>
      <c r="K155" s="613">
        <f>SUM(K156,K158,K160,K161,K162,K163)</f>
        <v>15225</v>
      </c>
      <c r="L155" s="613">
        <f>L156+L157+L158+L159+L160+L161+L162+L163</f>
        <v>16282</v>
      </c>
      <c r="M155" s="613">
        <f>SUM(M156,M158,M160,M161,M162,M163)</f>
        <v>10450</v>
      </c>
      <c r="N155" s="613">
        <f>SUM(N156,N158,N160,N161,N162,N163)</f>
        <v>17050</v>
      </c>
      <c r="O155" s="613">
        <f>SUM(O156,O158,O160,O161,O162,O163)</f>
        <v>15050</v>
      </c>
    </row>
    <row r="156" spans="1:15" ht="12.75">
      <c r="A156" s="34">
        <v>610</v>
      </c>
      <c r="B156" s="39"/>
      <c r="C156" s="135" t="s">
        <v>4</v>
      </c>
      <c r="D156" s="37">
        <v>6000</v>
      </c>
      <c r="E156" s="37">
        <v>1044</v>
      </c>
      <c r="F156" s="37"/>
      <c r="G156" s="37">
        <v>1972</v>
      </c>
      <c r="H156" s="38"/>
      <c r="I156" s="350">
        <v>2987</v>
      </c>
      <c r="J156" s="534"/>
      <c r="K156" s="492">
        <v>7000</v>
      </c>
      <c r="L156" s="336">
        <v>1545</v>
      </c>
      <c r="M156" s="336">
        <v>6000</v>
      </c>
      <c r="N156" s="336">
        <v>6000</v>
      </c>
      <c r="O156" s="336">
        <v>6000</v>
      </c>
    </row>
    <row r="157" spans="1:16" s="7" customFormat="1" ht="12.75">
      <c r="A157" s="210">
        <v>610</v>
      </c>
      <c r="B157" s="211"/>
      <c r="C157" s="543" t="s">
        <v>315</v>
      </c>
      <c r="D157" s="209"/>
      <c r="E157" s="209">
        <v>721</v>
      </c>
      <c r="F157" s="209"/>
      <c r="G157" s="209">
        <v>1426</v>
      </c>
      <c r="H157" s="38"/>
      <c r="I157" s="349">
        <v>2135</v>
      </c>
      <c r="J157" s="544"/>
      <c r="K157" s="623">
        <v>3000</v>
      </c>
      <c r="L157" s="745">
        <v>5469</v>
      </c>
      <c r="M157" s="735">
        <v>1600</v>
      </c>
      <c r="N157" s="336">
        <v>3000</v>
      </c>
      <c r="O157" s="336">
        <v>3000</v>
      </c>
      <c r="P157" s="1"/>
    </row>
    <row r="158" spans="1:15" ht="12.75" customHeight="1">
      <c r="A158" s="34">
        <v>620</v>
      </c>
      <c r="B158" s="39"/>
      <c r="C158" s="27" t="s">
        <v>5</v>
      </c>
      <c r="D158" s="37">
        <v>2200</v>
      </c>
      <c r="E158" s="37">
        <v>253</v>
      </c>
      <c r="F158" s="37"/>
      <c r="G158" s="37">
        <v>428</v>
      </c>
      <c r="H158" s="38"/>
      <c r="I158" s="305">
        <v>691</v>
      </c>
      <c r="J158" s="531"/>
      <c r="K158" s="337">
        <v>2200</v>
      </c>
      <c r="L158" s="336">
        <v>869</v>
      </c>
      <c r="M158" s="336">
        <v>2000</v>
      </c>
      <c r="N158" s="336">
        <v>2000</v>
      </c>
      <c r="O158" s="336">
        <v>2000</v>
      </c>
    </row>
    <row r="159" spans="1:15" ht="12.75" customHeight="1">
      <c r="A159" s="210">
        <v>620</v>
      </c>
      <c r="B159" s="211"/>
      <c r="C159" s="216" t="s">
        <v>318</v>
      </c>
      <c r="D159" s="209"/>
      <c r="E159" s="209">
        <v>388</v>
      </c>
      <c r="F159" s="209"/>
      <c r="G159" s="209">
        <v>641</v>
      </c>
      <c r="H159" s="38"/>
      <c r="I159" s="349">
        <v>1022</v>
      </c>
      <c r="J159" s="546"/>
      <c r="K159" s="619">
        <v>1300</v>
      </c>
      <c r="L159" s="745">
        <v>1691</v>
      </c>
      <c r="M159" s="735">
        <v>1000</v>
      </c>
      <c r="N159" s="336">
        <v>1000</v>
      </c>
      <c r="O159" s="336">
        <v>1000</v>
      </c>
    </row>
    <row r="160" spans="1:15" ht="12.75" customHeight="1">
      <c r="A160" s="210">
        <v>633</v>
      </c>
      <c r="B160" s="211"/>
      <c r="C160" s="216" t="s">
        <v>261</v>
      </c>
      <c r="D160" s="209">
        <v>4000</v>
      </c>
      <c r="E160" s="209">
        <v>2748</v>
      </c>
      <c r="F160" s="209"/>
      <c r="G160" s="209">
        <v>4542</v>
      </c>
      <c r="H160" s="38"/>
      <c r="I160" s="349">
        <v>5449</v>
      </c>
      <c r="J160" s="548"/>
      <c r="K160" s="624">
        <v>6000</v>
      </c>
      <c r="L160" s="745">
        <v>5999</v>
      </c>
      <c r="M160" s="735">
        <v>2400</v>
      </c>
      <c r="N160" s="336">
        <v>9000</v>
      </c>
      <c r="O160" s="336">
        <v>7000</v>
      </c>
    </row>
    <row r="161" spans="1:15" ht="12.75">
      <c r="A161" s="34">
        <v>633</v>
      </c>
      <c r="B161" s="211"/>
      <c r="C161" s="27" t="s">
        <v>270</v>
      </c>
      <c r="D161" s="209"/>
      <c r="E161" s="37">
        <v>0</v>
      </c>
      <c r="F161" s="209"/>
      <c r="G161" s="37">
        <v>24</v>
      </c>
      <c r="H161" s="38"/>
      <c r="I161" s="305">
        <v>24</v>
      </c>
      <c r="J161" s="530"/>
      <c r="K161" s="336">
        <v>25</v>
      </c>
      <c r="L161" s="336">
        <v>709</v>
      </c>
      <c r="M161" s="336">
        <v>50</v>
      </c>
      <c r="N161" s="336">
        <v>50</v>
      </c>
      <c r="O161" s="336">
        <v>50</v>
      </c>
    </row>
    <row r="162" spans="1:15" ht="12.75">
      <c r="A162" s="34">
        <v>634</v>
      </c>
      <c r="B162" s="39"/>
      <c r="C162" s="27" t="s">
        <v>79</v>
      </c>
      <c r="D162" s="37"/>
      <c r="E162" s="37">
        <v>0</v>
      </c>
      <c r="F162" s="37"/>
      <c r="G162" s="37">
        <v>0</v>
      </c>
      <c r="H162" s="38"/>
      <c r="I162" s="305">
        <v>0</v>
      </c>
      <c r="J162" s="531"/>
      <c r="K162" s="337">
        <v>0</v>
      </c>
      <c r="L162" s="336">
        <v>0</v>
      </c>
      <c r="M162" s="336">
        <v>0</v>
      </c>
      <c r="N162" s="336">
        <v>0</v>
      </c>
      <c r="O162" s="336">
        <v>0</v>
      </c>
    </row>
    <row r="163" spans="1:15" ht="12.75">
      <c r="A163" s="34">
        <v>637</v>
      </c>
      <c r="B163" s="39"/>
      <c r="C163" s="27" t="s">
        <v>65</v>
      </c>
      <c r="D163" s="37"/>
      <c r="E163" s="37">
        <v>0</v>
      </c>
      <c r="F163" s="37"/>
      <c r="G163" s="37">
        <v>0</v>
      </c>
      <c r="H163" s="38"/>
      <c r="I163" s="305">
        <v>0</v>
      </c>
      <c r="J163" s="531"/>
      <c r="K163" s="337">
        <v>0</v>
      </c>
      <c r="L163" s="336">
        <v>0</v>
      </c>
      <c r="M163" s="336">
        <v>0</v>
      </c>
      <c r="N163" s="336">
        <v>0</v>
      </c>
      <c r="O163" s="336">
        <v>0</v>
      </c>
    </row>
    <row r="164" spans="1:9" ht="12.75">
      <c r="A164" s="58"/>
      <c r="B164" s="58"/>
      <c r="C164" s="59"/>
      <c r="D164" s="99"/>
      <c r="E164" s="99"/>
      <c r="F164" s="99"/>
      <c r="G164" s="99"/>
      <c r="H164" s="62"/>
      <c r="I164" s="99"/>
    </row>
    <row r="165" spans="1:15" ht="12.75">
      <c r="A165" s="8" t="s">
        <v>90</v>
      </c>
      <c r="B165" s="53"/>
      <c r="C165" s="54"/>
      <c r="D165" s="11">
        <v>0</v>
      </c>
      <c r="E165" s="11">
        <v>0</v>
      </c>
      <c r="F165" s="444">
        <v>0</v>
      </c>
      <c r="G165" s="11">
        <v>0</v>
      </c>
      <c r="H165" s="13">
        <v>0</v>
      </c>
      <c r="I165" s="346">
        <v>0</v>
      </c>
      <c r="J165" s="500">
        <v>0</v>
      </c>
      <c r="K165" s="614">
        <f>SUM(K166)</f>
        <v>0</v>
      </c>
      <c r="L165" s="614">
        <f>SUM(L166)</f>
        <v>0</v>
      </c>
      <c r="M165" s="614">
        <f>SUM(M166)</f>
        <v>0</v>
      </c>
      <c r="N165" s="614">
        <f>SUM(N166)</f>
        <v>0</v>
      </c>
      <c r="O165" s="614">
        <f>SUM(O166)</f>
        <v>0</v>
      </c>
    </row>
    <row r="166" spans="1:15" ht="12.75">
      <c r="A166" s="34">
        <v>637</v>
      </c>
      <c r="B166" s="39"/>
      <c r="C166" s="27" t="s">
        <v>65</v>
      </c>
      <c r="D166" s="50">
        <v>0</v>
      </c>
      <c r="E166" s="50">
        <v>0</v>
      </c>
      <c r="F166" s="50">
        <v>0</v>
      </c>
      <c r="G166" s="50">
        <v>0</v>
      </c>
      <c r="H166" s="38"/>
      <c r="I166" s="286">
        <v>0</v>
      </c>
      <c r="J166" s="530"/>
      <c r="K166" s="336">
        <f>SUM(K167)</f>
        <v>0</v>
      </c>
      <c r="L166" s="187">
        <v>0</v>
      </c>
      <c r="M166" s="187">
        <v>0</v>
      </c>
      <c r="N166" s="336">
        <v>0</v>
      </c>
      <c r="O166" s="336">
        <v>0</v>
      </c>
    </row>
    <row r="167" spans="1:15" ht="12.75">
      <c r="A167" s="34">
        <v>637</v>
      </c>
      <c r="B167" s="39" t="s">
        <v>35</v>
      </c>
      <c r="C167" s="26" t="s">
        <v>91</v>
      </c>
      <c r="D167" s="100">
        <v>0</v>
      </c>
      <c r="E167" s="68">
        <v>0</v>
      </c>
      <c r="F167" s="100">
        <v>0</v>
      </c>
      <c r="G167" s="68">
        <v>0</v>
      </c>
      <c r="H167" s="38"/>
      <c r="I167" s="334">
        <v>0</v>
      </c>
      <c r="J167" s="531"/>
      <c r="K167" s="617">
        <v>0</v>
      </c>
      <c r="L167" s="377">
        <v>0</v>
      </c>
      <c r="M167" s="377">
        <v>0</v>
      </c>
      <c r="N167" s="336">
        <v>0</v>
      </c>
      <c r="O167" s="336">
        <v>0</v>
      </c>
    </row>
    <row r="168" spans="1:8" ht="12.75">
      <c r="A168" s="58"/>
      <c r="B168" s="58"/>
      <c r="C168" s="59"/>
      <c r="D168" s="101"/>
      <c r="E168" s="101"/>
      <c r="F168" s="101"/>
      <c r="G168" s="101"/>
      <c r="H168" s="103"/>
    </row>
    <row r="169" spans="1:15" ht="12.75">
      <c r="A169" s="8" t="s">
        <v>92</v>
      </c>
      <c r="B169" s="53"/>
      <c r="C169" s="54"/>
      <c r="D169" s="11">
        <v>6000</v>
      </c>
      <c r="E169" s="11">
        <f>E170+E172</f>
        <v>0</v>
      </c>
      <c r="F169" s="444">
        <v>0</v>
      </c>
      <c r="G169" s="11">
        <f>G170+G172</f>
        <v>716</v>
      </c>
      <c r="H169" s="13">
        <v>11.93</v>
      </c>
      <c r="I169" s="346">
        <f>I170+I172</f>
        <v>1002</v>
      </c>
      <c r="J169" s="500">
        <v>16.7</v>
      </c>
      <c r="K169" s="613">
        <f>SUM(K170,K172)</f>
        <v>1000</v>
      </c>
      <c r="L169" s="613">
        <f>SUM(L170,L172)</f>
        <v>3431</v>
      </c>
      <c r="M169" s="613">
        <f>SUM(M170,M172)</f>
        <v>3000</v>
      </c>
      <c r="N169" s="613">
        <f>SUM(N170,N172)</f>
        <v>3000</v>
      </c>
      <c r="O169" s="613">
        <f>SUM(O170,O172)</f>
        <v>3000</v>
      </c>
    </row>
    <row r="170" spans="1:15" ht="12.75">
      <c r="A170" s="34">
        <v>633</v>
      </c>
      <c r="B170" s="39"/>
      <c r="C170" s="27" t="s">
        <v>68</v>
      </c>
      <c r="D170" s="50">
        <v>3000</v>
      </c>
      <c r="E170" s="50">
        <v>0</v>
      </c>
      <c r="F170" s="50"/>
      <c r="G170" s="50">
        <v>0</v>
      </c>
      <c r="H170" s="38"/>
      <c r="I170" s="286">
        <v>0</v>
      </c>
      <c r="J170" s="380"/>
      <c r="K170" s="491">
        <f>SUM(K171)</f>
        <v>0</v>
      </c>
      <c r="L170" s="571">
        <v>0</v>
      </c>
      <c r="M170" s="571">
        <v>2000</v>
      </c>
      <c r="N170" s="336">
        <v>2000</v>
      </c>
      <c r="O170" s="336">
        <v>2000</v>
      </c>
    </row>
    <row r="171" spans="1:16" s="77" customFormat="1" ht="12.75">
      <c r="A171" s="34">
        <v>633</v>
      </c>
      <c r="B171" s="39" t="s">
        <v>17</v>
      </c>
      <c r="C171" s="27" t="s">
        <v>69</v>
      </c>
      <c r="D171" s="106">
        <v>3000</v>
      </c>
      <c r="E171" s="106">
        <v>0</v>
      </c>
      <c r="F171" s="106"/>
      <c r="G171" s="106">
        <v>0</v>
      </c>
      <c r="H171" s="107"/>
      <c r="I171" s="379">
        <v>0</v>
      </c>
      <c r="J171" s="335"/>
      <c r="K171" s="188">
        <v>0</v>
      </c>
      <c r="L171" s="187">
        <v>0</v>
      </c>
      <c r="M171" s="187">
        <v>0</v>
      </c>
      <c r="N171" s="336">
        <v>0</v>
      </c>
      <c r="O171" s="336">
        <v>0</v>
      </c>
      <c r="P171" s="1"/>
    </row>
    <row r="172" spans="1:16" s="77" customFormat="1" ht="12.75">
      <c r="A172" s="25">
        <v>635</v>
      </c>
      <c r="B172" s="39"/>
      <c r="C172" s="26" t="s">
        <v>70</v>
      </c>
      <c r="D172" s="66">
        <v>3000</v>
      </c>
      <c r="E172" s="50">
        <v>0</v>
      </c>
      <c r="F172" s="66"/>
      <c r="G172" s="50">
        <v>716</v>
      </c>
      <c r="H172" s="38"/>
      <c r="I172" s="286">
        <v>1002</v>
      </c>
      <c r="J172" s="531"/>
      <c r="K172" s="493">
        <v>1000</v>
      </c>
      <c r="L172" s="722">
        <v>3431</v>
      </c>
      <c r="M172" s="722">
        <v>1000</v>
      </c>
      <c r="N172" s="336">
        <v>1000</v>
      </c>
      <c r="O172" s="336">
        <v>1000</v>
      </c>
      <c r="P172" s="1"/>
    </row>
    <row r="173" spans="1:16" s="77" customFormat="1" ht="12.75">
      <c r="A173" s="65"/>
      <c r="B173" s="19"/>
      <c r="C173" s="23"/>
      <c r="D173" s="102"/>
      <c r="E173" s="60"/>
      <c r="F173" s="102"/>
      <c r="G173" s="60"/>
      <c r="H173" s="62"/>
      <c r="I173" s="60"/>
      <c r="J173" s="1"/>
      <c r="K173" s="1"/>
      <c r="L173" s="1"/>
      <c r="M173" s="1"/>
      <c r="N173" s="1"/>
      <c r="O173" s="1"/>
      <c r="P173" s="1"/>
    </row>
    <row r="174" spans="1:15" ht="12.75">
      <c r="A174" s="8" t="s">
        <v>93</v>
      </c>
      <c r="B174" s="53"/>
      <c r="C174" s="53"/>
      <c r="D174" s="11">
        <v>0</v>
      </c>
      <c r="E174" s="11">
        <v>0</v>
      </c>
      <c r="F174" s="444">
        <v>0</v>
      </c>
      <c r="G174" s="11">
        <v>0</v>
      </c>
      <c r="H174" s="13">
        <v>0</v>
      </c>
      <c r="I174" s="346">
        <v>0</v>
      </c>
      <c r="J174" s="500">
        <v>0</v>
      </c>
      <c r="K174" s="614">
        <f>SUM(K175)</f>
        <v>0</v>
      </c>
      <c r="L174" s="614">
        <f>SUM(L175)</f>
        <v>0</v>
      </c>
      <c r="M174" s="614">
        <f>SUM(M175)</f>
        <v>0</v>
      </c>
      <c r="N174" s="614">
        <f>SUM(N175)</f>
        <v>0</v>
      </c>
      <c r="O174" s="614">
        <f>SUM(O175)</f>
        <v>0</v>
      </c>
    </row>
    <row r="175" spans="1:15" ht="12.75">
      <c r="A175" s="34">
        <v>637</v>
      </c>
      <c r="B175" s="39"/>
      <c r="C175" s="27" t="s">
        <v>65</v>
      </c>
      <c r="D175" s="538">
        <v>0</v>
      </c>
      <c r="E175" s="538">
        <v>0</v>
      </c>
      <c r="F175" s="538"/>
      <c r="G175" s="538">
        <v>0</v>
      </c>
      <c r="H175" s="45"/>
      <c r="I175" s="539">
        <v>0</v>
      </c>
      <c r="J175" s="530"/>
      <c r="K175" s="336">
        <f>SUM(K176)</f>
        <v>0</v>
      </c>
      <c r="L175" s="187">
        <v>0</v>
      </c>
      <c r="M175" s="187">
        <v>0</v>
      </c>
      <c r="N175" s="336">
        <v>0</v>
      </c>
      <c r="O175" s="336">
        <v>0</v>
      </c>
    </row>
    <row r="176" spans="1:15" ht="12.75">
      <c r="A176" s="34">
        <v>637</v>
      </c>
      <c r="B176" s="39" t="s">
        <v>35</v>
      </c>
      <c r="C176" s="26" t="s">
        <v>91</v>
      </c>
      <c r="D176" s="100">
        <v>0</v>
      </c>
      <c r="E176" s="68">
        <v>0</v>
      </c>
      <c r="F176" s="100"/>
      <c r="G176" s="68">
        <v>0</v>
      </c>
      <c r="H176" s="38"/>
      <c r="I176" s="334">
        <v>0</v>
      </c>
      <c r="J176" s="324"/>
      <c r="K176" s="618">
        <v>0</v>
      </c>
      <c r="L176" s="701">
        <v>0</v>
      </c>
      <c r="M176" s="701">
        <v>0</v>
      </c>
      <c r="N176" s="336">
        <v>0</v>
      </c>
      <c r="O176" s="336">
        <v>0</v>
      </c>
    </row>
    <row r="177" spans="1:15" ht="12.75">
      <c r="A177" s="71" t="s">
        <v>94</v>
      </c>
      <c r="B177" s="72"/>
      <c r="C177" s="73" t="s">
        <v>95</v>
      </c>
      <c r="D177" s="74">
        <f>D141+D155+D165+D169+D174</f>
        <v>97300</v>
      </c>
      <c r="E177" s="74">
        <v>26669</v>
      </c>
      <c r="F177" s="481">
        <v>27.41</v>
      </c>
      <c r="G177" s="74">
        <v>53779</v>
      </c>
      <c r="H177" s="75">
        <v>55.27</v>
      </c>
      <c r="I177" s="373">
        <f>I141+I155+I165+I169+I174</f>
        <v>80703</v>
      </c>
      <c r="J177" s="501">
        <v>82.94</v>
      </c>
      <c r="K177" s="625">
        <f>SUM(K141,K155,K165,K169,K174)</f>
        <v>96175</v>
      </c>
      <c r="L177" s="625">
        <f>SUM(L141,L155,L165,L169,L174)</f>
        <v>113113</v>
      </c>
      <c r="M177" s="625">
        <f>SUM(M141,M155,M165,M169,M174)</f>
        <v>79920</v>
      </c>
      <c r="N177" s="625">
        <f>SUM(N141,N155,N165,N169,N174)</f>
        <v>99520</v>
      </c>
      <c r="O177" s="625">
        <f>SUM(O141,O155,O165,O169,O174)</f>
        <v>97520</v>
      </c>
    </row>
    <row r="178" spans="1:14" ht="12.75">
      <c r="A178" s="115"/>
      <c r="B178" s="18"/>
      <c r="C178" s="116"/>
      <c r="D178" s="76"/>
      <c r="E178" s="76"/>
      <c r="F178" s="76"/>
      <c r="G178" s="76"/>
      <c r="H178" s="117"/>
      <c r="I178" s="76"/>
      <c r="J178" s="7"/>
      <c r="K178" s="7"/>
      <c r="L178" s="7"/>
      <c r="M178" s="7"/>
      <c r="N178" s="7"/>
    </row>
    <row r="179" spans="1:14" ht="12.75">
      <c r="A179" s="115"/>
      <c r="B179" s="18"/>
      <c r="C179" s="116"/>
      <c r="D179" s="76"/>
      <c r="E179" s="76"/>
      <c r="F179" s="76"/>
      <c r="G179" s="76"/>
      <c r="H179" s="117"/>
      <c r="I179" s="76"/>
      <c r="J179" s="7"/>
      <c r="K179" s="7"/>
      <c r="L179" s="7"/>
      <c r="M179" s="7"/>
      <c r="N179" s="7"/>
    </row>
    <row r="180" spans="1:14" ht="12.75" hidden="1">
      <c r="A180" s="115"/>
      <c r="B180" s="18"/>
      <c r="C180" s="116"/>
      <c r="D180" s="76"/>
      <c r="E180" s="76"/>
      <c r="F180" s="76"/>
      <c r="G180" s="76"/>
      <c r="H180" s="117"/>
      <c r="I180" s="76"/>
      <c r="J180" s="7"/>
      <c r="K180" s="7"/>
      <c r="L180" s="7"/>
      <c r="M180" s="7"/>
      <c r="N180" s="7"/>
    </row>
    <row r="181" spans="1:14" ht="12.75" hidden="1">
      <c r="A181" s="115"/>
      <c r="B181" s="18"/>
      <c r="C181" s="116"/>
      <c r="D181" s="76"/>
      <c r="E181" s="76"/>
      <c r="F181" s="76"/>
      <c r="G181" s="76"/>
      <c r="H181" s="117"/>
      <c r="I181" s="76"/>
      <c r="J181" s="7"/>
      <c r="K181" s="7"/>
      <c r="L181" s="7"/>
      <c r="M181" s="7"/>
      <c r="N181" s="7"/>
    </row>
    <row r="182" spans="1:14" ht="12.75" hidden="1">
      <c r="A182" s="115"/>
      <c r="B182" s="18"/>
      <c r="C182" s="116"/>
      <c r="D182" s="76"/>
      <c r="E182" s="76"/>
      <c r="F182" s="76"/>
      <c r="G182" s="76"/>
      <c r="H182" s="117"/>
      <c r="I182" s="76"/>
      <c r="J182" s="7"/>
      <c r="K182" s="7"/>
      <c r="L182" s="7"/>
      <c r="M182" s="7"/>
      <c r="N182" s="7"/>
    </row>
    <row r="183" spans="1:14" ht="12.75">
      <c r="A183" s="115"/>
      <c r="B183" s="18"/>
      <c r="C183" s="116"/>
      <c r="D183" s="76"/>
      <c r="E183" s="76"/>
      <c r="F183" s="76"/>
      <c r="G183" s="76"/>
      <c r="H183" s="117"/>
      <c r="I183" s="76"/>
      <c r="J183" s="7"/>
      <c r="K183" s="7"/>
      <c r="L183" s="7"/>
      <c r="M183" s="7"/>
      <c r="N183" s="7"/>
    </row>
    <row r="184" spans="1:14" ht="12.75">
      <c r="A184" s="115"/>
      <c r="B184" s="18"/>
      <c r="C184" s="116"/>
      <c r="D184" s="76"/>
      <c r="E184" s="76"/>
      <c r="F184" s="76"/>
      <c r="G184" s="76"/>
      <c r="H184" s="117"/>
      <c r="I184" s="76"/>
      <c r="J184" s="849" t="s">
        <v>304</v>
      </c>
      <c r="K184" s="849"/>
      <c r="L184" s="849"/>
      <c r="M184" s="849"/>
      <c r="N184" s="849"/>
    </row>
    <row r="185" spans="1:14" ht="12.75">
      <c r="A185" s="115"/>
      <c r="B185" s="18"/>
      <c r="C185" s="116"/>
      <c r="D185" s="76"/>
      <c r="E185" s="76"/>
      <c r="F185" s="76"/>
      <c r="G185" s="76"/>
      <c r="H185" s="117"/>
      <c r="I185" s="76"/>
      <c r="J185" s="7"/>
      <c r="K185" s="7"/>
      <c r="L185" s="7"/>
      <c r="M185" s="7"/>
      <c r="N185" s="7"/>
    </row>
    <row r="186" spans="1:15" ht="38.25">
      <c r="A186" s="4" t="s">
        <v>1</v>
      </c>
      <c r="B186" s="5"/>
      <c r="C186" s="6"/>
      <c r="D186" s="255" t="s">
        <v>282</v>
      </c>
      <c r="E186" s="255" t="s">
        <v>283</v>
      </c>
      <c r="F186" s="262" t="s">
        <v>2</v>
      </c>
      <c r="G186" s="255" t="s">
        <v>284</v>
      </c>
      <c r="H186" s="262" t="s">
        <v>2</v>
      </c>
      <c r="I186" s="255" t="s">
        <v>285</v>
      </c>
      <c r="J186" s="306" t="s">
        <v>2</v>
      </c>
      <c r="K186" s="279" t="s">
        <v>286</v>
      </c>
      <c r="L186" s="739" t="s">
        <v>339</v>
      </c>
      <c r="M186" s="693">
        <v>2012</v>
      </c>
      <c r="N186" s="693">
        <v>2013</v>
      </c>
      <c r="O186" s="693">
        <v>2014</v>
      </c>
    </row>
    <row r="187" spans="1:15" ht="12.75">
      <c r="A187" s="8" t="s">
        <v>96</v>
      </c>
      <c r="B187" s="53"/>
      <c r="C187" s="54"/>
      <c r="D187" s="11">
        <f>D188+D189+D192+D193+D194</f>
        <v>60500</v>
      </c>
      <c r="E187" s="11">
        <f>E188+E189+E192+E193+E194</f>
        <v>35177</v>
      </c>
      <c r="F187" s="444">
        <v>58.14</v>
      </c>
      <c r="G187" s="11">
        <f>G188+G189+G192+G193+G194+G195</f>
        <v>46569</v>
      </c>
      <c r="H187" s="13">
        <v>76.97</v>
      </c>
      <c r="I187" s="346">
        <f>I188+I189+I192+I193+I194+I195</f>
        <v>52834</v>
      </c>
      <c r="J187" s="494">
        <v>87.33</v>
      </c>
      <c r="K187" s="613">
        <f>SUM(K188,K189,K192,K193,K194,)</f>
        <v>60000</v>
      </c>
      <c r="L187" s="613">
        <f>SUM(L188,L189,L192,L193,L194,)</f>
        <v>82027</v>
      </c>
      <c r="M187" s="613">
        <f>SUM(M188,M189,M192,M193,M194,)</f>
        <v>72000</v>
      </c>
      <c r="N187" s="613">
        <f>SUM(N188,N189,N192,N193,N194,)</f>
        <v>72000</v>
      </c>
      <c r="O187" s="613">
        <f>SUM(O188,O189,O192,O193,O194,)</f>
        <v>72000</v>
      </c>
    </row>
    <row r="188" spans="1:16" s="7" customFormat="1" ht="12.75">
      <c r="A188" s="34">
        <v>633</v>
      </c>
      <c r="B188" s="39"/>
      <c r="C188" s="27" t="s">
        <v>68</v>
      </c>
      <c r="D188" s="66">
        <v>0</v>
      </c>
      <c r="E188" s="50">
        <v>0</v>
      </c>
      <c r="F188" s="66"/>
      <c r="G188" s="50">
        <v>0</v>
      </c>
      <c r="H188" s="38"/>
      <c r="I188" s="286">
        <v>0</v>
      </c>
      <c r="J188" s="534"/>
      <c r="K188" s="491">
        <v>0</v>
      </c>
      <c r="L188" s="336">
        <v>0</v>
      </c>
      <c r="M188" s="336">
        <v>0</v>
      </c>
      <c r="N188" s="336">
        <v>0</v>
      </c>
      <c r="O188" s="336">
        <v>0</v>
      </c>
      <c r="P188" s="1"/>
    </row>
    <row r="189" spans="1:16" s="77" customFormat="1" ht="12.75">
      <c r="A189" s="34">
        <v>634</v>
      </c>
      <c r="B189" s="39"/>
      <c r="C189" s="27" t="s">
        <v>79</v>
      </c>
      <c r="D189" s="66">
        <v>0</v>
      </c>
      <c r="E189" s="50">
        <v>0</v>
      </c>
      <c r="F189" s="66"/>
      <c r="G189" s="50">
        <v>0</v>
      </c>
      <c r="H189" s="38"/>
      <c r="I189" s="286">
        <v>0</v>
      </c>
      <c r="J189" s="530"/>
      <c r="K189" s="336">
        <f>SUM(K190,K191)</f>
        <v>0</v>
      </c>
      <c r="L189" s="336">
        <f>SUM(L190,L191)</f>
        <v>0</v>
      </c>
      <c r="M189" s="336">
        <f>SUM(M190,M191)</f>
        <v>0</v>
      </c>
      <c r="N189" s="336">
        <f>SUM(N190,N191)</f>
        <v>0</v>
      </c>
      <c r="O189" s="336">
        <f>SUM(O190,O191)</f>
        <v>0</v>
      </c>
      <c r="P189" s="1"/>
    </row>
    <row r="190" spans="1:15" ht="12.75">
      <c r="A190" s="34">
        <v>634</v>
      </c>
      <c r="B190" s="39" t="s">
        <v>11</v>
      </c>
      <c r="C190" s="27" t="s">
        <v>97</v>
      </c>
      <c r="D190" s="67">
        <v>0</v>
      </c>
      <c r="E190" s="68">
        <v>0</v>
      </c>
      <c r="F190" s="67"/>
      <c r="G190" s="68">
        <v>0</v>
      </c>
      <c r="H190" s="38"/>
      <c r="I190" s="334">
        <v>0</v>
      </c>
      <c r="J190" s="531"/>
      <c r="K190" s="617">
        <v>0</v>
      </c>
      <c r="L190" s="336">
        <v>0</v>
      </c>
      <c r="M190" s="336">
        <v>0</v>
      </c>
      <c r="N190" s="336">
        <v>0</v>
      </c>
      <c r="O190" s="336">
        <v>0</v>
      </c>
    </row>
    <row r="191" spans="1:15" ht="12.75">
      <c r="A191" s="34">
        <v>634</v>
      </c>
      <c r="B191" s="39" t="s">
        <v>13</v>
      </c>
      <c r="C191" s="27" t="s">
        <v>81</v>
      </c>
      <c r="D191" s="67">
        <v>0</v>
      </c>
      <c r="E191" s="68">
        <v>0</v>
      </c>
      <c r="F191" s="67"/>
      <c r="G191" s="68">
        <v>0</v>
      </c>
      <c r="H191" s="38"/>
      <c r="I191" s="334">
        <v>0</v>
      </c>
      <c r="J191" s="533"/>
      <c r="K191" s="618">
        <v>0</v>
      </c>
      <c r="L191" s="336">
        <v>0</v>
      </c>
      <c r="M191" s="336">
        <v>0</v>
      </c>
      <c r="N191" s="336">
        <v>0</v>
      </c>
      <c r="O191" s="336">
        <v>0</v>
      </c>
    </row>
    <row r="192" spans="1:15" ht="12.75">
      <c r="A192" s="34">
        <v>635</v>
      </c>
      <c r="B192" s="39"/>
      <c r="C192" s="27" t="s">
        <v>70</v>
      </c>
      <c r="D192" s="66">
        <v>500</v>
      </c>
      <c r="E192" s="50">
        <v>0</v>
      </c>
      <c r="F192" s="66"/>
      <c r="G192" s="50">
        <v>0</v>
      </c>
      <c r="H192" s="38"/>
      <c r="I192" s="286">
        <v>0</v>
      </c>
      <c r="J192" s="534"/>
      <c r="K192" s="626">
        <v>0</v>
      </c>
      <c r="L192" s="336">
        <v>0</v>
      </c>
      <c r="M192" s="336">
        <v>0</v>
      </c>
      <c r="N192" s="336">
        <v>0</v>
      </c>
      <c r="O192" s="336">
        <v>0</v>
      </c>
    </row>
    <row r="193" spans="1:15" ht="12.75">
      <c r="A193" s="34">
        <v>636</v>
      </c>
      <c r="B193" s="39"/>
      <c r="C193" s="27" t="s">
        <v>98</v>
      </c>
      <c r="D193" s="66">
        <v>0</v>
      </c>
      <c r="E193" s="50">
        <v>0</v>
      </c>
      <c r="F193" s="66"/>
      <c r="G193" s="50">
        <v>0</v>
      </c>
      <c r="H193" s="38"/>
      <c r="I193" s="286">
        <v>0</v>
      </c>
      <c r="J193" s="530"/>
      <c r="K193" s="336"/>
      <c r="L193" s="336">
        <v>0</v>
      </c>
      <c r="M193" s="336">
        <v>0</v>
      </c>
      <c r="N193" s="336">
        <v>0</v>
      </c>
      <c r="O193" s="336">
        <v>0</v>
      </c>
    </row>
    <row r="194" spans="1:15" ht="12.75">
      <c r="A194" s="165">
        <v>637</v>
      </c>
      <c r="B194" s="166"/>
      <c r="C194" s="167" t="s">
        <v>65</v>
      </c>
      <c r="D194" s="161">
        <v>60000</v>
      </c>
      <c r="E194" s="161">
        <v>35177</v>
      </c>
      <c r="F194" s="161"/>
      <c r="G194" s="161">
        <v>21379</v>
      </c>
      <c r="H194" s="107"/>
      <c r="I194" s="352">
        <v>27644</v>
      </c>
      <c r="J194" s="531"/>
      <c r="K194" s="493">
        <v>60000</v>
      </c>
      <c r="L194" s="336">
        <v>82027</v>
      </c>
      <c r="M194" s="336">
        <v>72000</v>
      </c>
      <c r="N194" s="336">
        <v>72000</v>
      </c>
      <c r="O194" s="336">
        <v>72000</v>
      </c>
    </row>
    <row r="195" spans="1:15" ht="12.75">
      <c r="A195" s="194">
        <v>637</v>
      </c>
      <c r="B195" s="185"/>
      <c r="C195" s="362" t="s">
        <v>319</v>
      </c>
      <c r="D195" s="198"/>
      <c r="E195" s="198">
        <v>0</v>
      </c>
      <c r="F195" s="198"/>
      <c r="G195" s="198">
        <v>25190</v>
      </c>
      <c r="H195" s="186"/>
      <c r="I195" s="353">
        <v>25190</v>
      </c>
      <c r="J195" s="531"/>
      <c r="K195" s="493">
        <v>25190</v>
      </c>
      <c r="L195" s="755">
        <v>25190</v>
      </c>
      <c r="M195" s="336">
        <v>0</v>
      </c>
      <c r="N195" s="336">
        <v>0</v>
      </c>
      <c r="O195" s="336">
        <v>0</v>
      </c>
    </row>
    <row r="196" spans="1:10" ht="12.75">
      <c r="A196" s="7"/>
      <c r="B196" s="7"/>
      <c r="C196" s="7"/>
      <c r="D196" s="85"/>
      <c r="E196" s="112"/>
      <c r="F196" s="85"/>
      <c r="G196" s="112"/>
      <c r="H196" s="83"/>
      <c r="I196" s="112"/>
      <c r="J196" s="7"/>
    </row>
    <row r="197" spans="1:15" ht="12.75">
      <c r="A197" s="8" t="s">
        <v>99</v>
      </c>
      <c r="B197" s="53"/>
      <c r="C197" s="54"/>
      <c r="D197" s="11">
        <f>D198+D199+D200+D201+D202+D203</f>
        <v>27800</v>
      </c>
      <c r="E197" s="11">
        <v>10202</v>
      </c>
      <c r="F197" s="444">
        <v>36.7</v>
      </c>
      <c r="G197" s="11">
        <v>13832</v>
      </c>
      <c r="H197" s="13">
        <v>49.78</v>
      </c>
      <c r="I197" s="346">
        <f>I198+I199+I200+I201+I202+I203</f>
        <v>18102</v>
      </c>
      <c r="J197" s="494">
        <v>65.12</v>
      </c>
      <c r="K197" s="613">
        <f>SUM(K198,K199,K200,K201,K202,K203)</f>
        <v>25500</v>
      </c>
      <c r="L197" s="613">
        <f>SUM(L198,L199,L200,L201,L202,L203)</f>
        <v>30158</v>
      </c>
      <c r="M197" s="613">
        <f>SUM(M198,M199,M200,M201,M202,M203)</f>
        <v>25000</v>
      </c>
      <c r="N197" s="613">
        <f>SUM(N198,N199,N200,N201,N202,N203)</f>
        <v>25000</v>
      </c>
      <c r="O197" s="613">
        <f>SUM(O198,O199,O200,O201,O202,O203)</f>
        <v>25000</v>
      </c>
    </row>
    <row r="198" spans="1:16" s="7" customFormat="1" ht="12.75">
      <c r="A198" s="25">
        <v>610</v>
      </c>
      <c r="B198" s="26"/>
      <c r="C198" s="27" t="s">
        <v>4</v>
      </c>
      <c r="D198" s="69">
        <v>5000</v>
      </c>
      <c r="E198" s="69">
        <v>1201</v>
      </c>
      <c r="F198" s="69"/>
      <c r="G198" s="69">
        <v>2316</v>
      </c>
      <c r="H198" s="70"/>
      <c r="I198" s="520">
        <v>3498</v>
      </c>
      <c r="J198" s="380"/>
      <c r="K198" s="492">
        <v>5000</v>
      </c>
      <c r="L198" s="571">
        <v>4801</v>
      </c>
      <c r="M198" s="571">
        <v>5000</v>
      </c>
      <c r="N198" s="491">
        <v>5000</v>
      </c>
      <c r="O198" s="336">
        <v>5000</v>
      </c>
      <c r="P198" s="1"/>
    </row>
    <row r="199" spans="1:16" s="77" customFormat="1" ht="12.75">
      <c r="A199" s="25">
        <v>620</v>
      </c>
      <c r="B199" s="26"/>
      <c r="C199" s="27" t="s">
        <v>5</v>
      </c>
      <c r="D199" s="69">
        <v>1800</v>
      </c>
      <c r="E199" s="69">
        <v>442</v>
      </c>
      <c r="F199" s="69"/>
      <c r="G199" s="69">
        <v>736</v>
      </c>
      <c r="H199" s="70"/>
      <c r="I199" s="520">
        <v>1177</v>
      </c>
      <c r="J199" s="335"/>
      <c r="K199" s="200">
        <v>1500</v>
      </c>
      <c r="L199" s="187">
        <v>1724</v>
      </c>
      <c r="M199" s="187">
        <v>1500</v>
      </c>
      <c r="N199" s="336">
        <v>1500</v>
      </c>
      <c r="O199" s="336">
        <v>1500</v>
      </c>
      <c r="P199" s="1"/>
    </row>
    <row r="200" spans="1:16" s="77" customFormat="1" ht="12.75">
      <c r="A200" s="731">
        <v>632</v>
      </c>
      <c r="B200" s="732"/>
      <c r="C200" s="733" t="s">
        <v>67</v>
      </c>
      <c r="D200" s="169">
        <v>7000</v>
      </c>
      <c r="E200" s="169">
        <v>2523</v>
      </c>
      <c r="F200" s="169"/>
      <c r="G200" s="169">
        <v>3676</v>
      </c>
      <c r="H200" s="540"/>
      <c r="I200" s="541">
        <v>4486</v>
      </c>
      <c r="J200" s="328"/>
      <c r="K200" s="493">
        <v>7000</v>
      </c>
      <c r="L200" s="377">
        <v>5702</v>
      </c>
      <c r="M200" s="377">
        <v>7000</v>
      </c>
      <c r="N200" s="337">
        <v>7000</v>
      </c>
      <c r="O200" s="336">
        <v>7000</v>
      </c>
      <c r="P200" s="1"/>
    </row>
    <row r="201" spans="1:16" s="77" customFormat="1" ht="12.75">
      <c r="A201" s="196">
        <v>633</v>
      </c>
      <c r="B201" s="734"/>
      <c r="C201" s="362" t="s">
        <v>68</v>
      </c>
      <c r="D201" s="730">
        <v>0</v>
      </c>
      <c r="E201" s="169">
        <v>0</v>
      </c>
      <c r="F201" s="169"/>
      <c r="G201" s="169">
        <v>0</v>
      </c>
      <c r="H201" s="540"/>
      <c r="I201" s="541">
        <v>0</v>
      </c>
      <c r="J201" s="326"/>
      <c r="K201" s="599">
        <v>0</v>
      </c>
      <c r="L201" s="701">
        <v>0</v>
      </c>
      <c r="M201" s="701">
        <v>0</v>
      </c>
      <c r="N201" s="599">
        <v>0</v>
      </c>
      <c r="O201" s="336">
        <v>0</v>
      </c>
      <c r="P201" s="1"/>
    </row>
    <row r="202" spans="1:16" s="77" customFormat="1" ht="12.75">
      <c r="A202" s="18">
        <v>634</v>
      </c>
      <c r="B202" s="113"/>
      <c r="C202" s="18" t="s">
        <v>256</v>
      </c>
      <c r="D202" s="169">
        <v>8000</v>
      </c>
      <c r="E202" s="169">
        <v>2273</v>
      </c>
      <c r="F202" s="169"/>
      <c r="G202" s="169">
        <v>3221</v>
      </c>
      <c r="H202" s="540"/>
      <c r="I202" s="541">
        <v>5050</v>
      </c>
      <c r="J202" s="335"/>
      <c r="K202" s="200">
        <v>7000</v>
      </c>
      <c r="L202" s="187">
        <v>10346</v>
      </c>
      <c r="M202" s="187">
        <v>8000</v>
      </c>
      <c r="N202" s="336">
        <v>8000</v>
      </c>
      <c r="O202" s="336">
        <v>8000</v>
      </c>
      <c r="P202" s="1"/>
    </row>
    <row r="203" spans="1:16" s="77" customFormat="1" ht="12.75">
      <c r="A203" s="25">
        <v>637</v>
      </c>
      <c r="B203" s="39"/>
      <c r="C203" s="27" t="s">
        <v>65</v>
      </c>
      <c r="D203" s="277">
        <v>6000</v>
      </c>
      <c r="E203" s="277">
        <v>3763</v>
      </c>
      <c r="F203" s="277"/>
      <c r="G203" s="277">
        <v>3883</v>
      </c>
      <c r="H203" s="107"/>
      <c r="I203" s="542">
        <v>3891</v>
      </c>
      <c r="J203" s="531"/>
      <c r="K203" s="493">
        <v>5000</v>
      </c>
      <c r="L203" s="377">
        <v>7585</v>
      </c>
      <c r="M203" s="377">
        <v>3500</v>
      </c>
      <c r="N203" s="337">
        <v>3500</v>
      </c>
      <c r="O203" s="336">
        <v>3500</v>
      </c>
      <c r="P203" s="1"/>
    </row>
    <row r="204" spans="1:16" s="77" customFormat="1" ht="12.75">
      <c r="A204" s="65"/>
      <c r="B204" s="19"/>
      <c r="C204" s="24"/>
      <c r="D204" s="91"/>
      <c r="E204" s="91"/>
      <c r="F204" s="91"/>
      <c r="G204" s="91"/>
      <c r="H204" s="82"/>
      <c r="I204" s="91"/>
      <c r="J204" s="1"/>
      <c r="K204" s="1"/>
      <c r="L204" s="1"/>
      <c r="M204" s="1"/>
      <c r="N204" s="1"/>
      <c r="O204" s="1"/>
      <c r="P204" s="1"/>
    </row>
    <row r="205" spans="1:15" ht="12.75">
      <c r="A205" s="8" t="s">
        <v>100</v>
      </c>
      <c r="B205" s="53"/>
      <c r="C205" s="54"/>
      <c r="D205" s="11">
        <f>D206</f>
        <v>450</v>
      </c>
      <c r="E205" s="11">
        <v>2466</v>
      </c>
      <c r="F205" s="11"/>
      <c r="G205" s="11">
        <v>2466</v>
      </c>
      <c r="H205" s="13"/>
      <c r="I205" s="346">
        <f>I206+I207</f>
        <v>66</v>
      </c>
      <c r="J205" s="494">
        <v>14.67</v>
      </c>
      <c r="K205" s="614">
        <f>SUM(K206)</f>
        <v>66</v>
      </c>
      <c r="L205" s="614">
        <f>SUM(L206)</f>
        <v>66</v>
      </c>
      <c r="M205" s="614">
        <f>SUM(M206)</f>
        <v>66</v>
      </c>
      <c r="N205" s="614">
        <f>SUM(N206)</f>
        <v>66</v>
      </c>
      <c r="O205" s="614">
        <f>SUM(O206)</f>
        <v>66</v>
      </c>
    </row>
    <row r="206" spans="1:15" ht="12.75">
      <c r="A206" s="34">
        <v>637</v>
      </c>
      <c r="B206" s="39"/>
      <c r="C206" s="27" t="s">
        <v>65</v>
      </c>
      <c r="D206" s="50">
        <v>450</v>
      </c>
      <c r="E206" s="50">
        <v>2466</v>
      </c>
      <c r="F206" s="50"/>
      <c r="G206" s="50">
        <v>2466</v>
      </c>
      <c r="H206" s="38"/>
      <c r="I206" s="286">
        <v>66</v>
      </c>
      <c r="J206" s="534"/>
      <c r="K206" s="491">
        <v>66</v>
      </c>
      <c r="L206" s="336">
        <v>66</v>
      </c>
      <c r="M206" s="336">
        <v>66</v>
      </c>
      <c r="N206" s="336">
        <v>66</v>
      </c>
      <c r="O206" s="336">
        <v>66</v>
      </c>
    </row>
    <row r="207" spans="1:15" ht="12.75">
      <c r="A207" s="34">
        <v>637</v>
      </c>
      <c r="B207" s="39" t="s">
        <v>35</v>
      </c>
      <c r="C207" s="26" t="s">
        <v>91</v>
      </c>
      <c r="D207" s="100">
        <v>0</v>
      </c>
      <c r="E207" s="68">
        <v>2466</v>
      </c>
      <c r="F207" s="100"/>
      <c r="G207" s="68">
        <v>2466</v>
      </c>
      <c r="H207" s="38"/>
      <c r="I207" s="334">
        <v>0</v>
      </c>
      <c r="J207" s="530"/>
      <c r="K207" s="616">
        <v>66</v>
      </c>
      <c r="L207" s="756">
        <v>66</v>
      </c>
      <c r="M207" s="336">
        <v>66</v>
      </c>
      <c r="N207" s="336">
        <v>66</v>
      </c>
      <c r="O207" s="336">
        <v>66</v>
      </c>
    </row>
    <row r="208" spans="1:15" ht="12.75">
      <c r="A208" s="71" t="s">
        <v>101</v>
      </c>
      <c r="B208" s="72"/>
      <c r="C208" s="73" t="s">
        <v>102</v>
      </c>
      <c r="D208" s="74">
        <f>D187+D197+D205</f>
        <v>88750</v>
      </c>
      <c r="E208" s="74">
        <v>47845</v>
      </c>
      <c r="F208" s="481">
        <v>53.91</v>
      </c>
      <c r="G208" s="74">
        <v>62867</v>
      </c>
      <c r="H208" s="75">
        <v>70.84</v>
      </c>
      <c r="I208" s="373">
        <f>I187+I197+I205</f>
        <v>71002</v>
      </c>
      <c r="J208" s="502">
        <v>80</v>
      </c>
      <c r="K208" s="622">
        <f>SUM(K187,K197,K205)</f>
        <v>85566</v>
      </c>
      <c r="L208" s="622">
        <f>SUM(L187,L197,L205)</f>
        <v>112251</v>
      </c>
      <c r="M208" s="622">
        <f>SUM(M187,M197,M205)</f>
        <v>97066</v>
      </c>
      <c r="N208" s="622">
        <f>SUM(N187,N197,N205)</f>
        <v>97066</v>
      </c>
      <c r="O208" s="622">
        <f>SUM(O187,O197,O205)</f>
        <v>97066</v>
      </c>
    </row>
    <row r="209" spans="1:14" ht="12.75">
      <c r="A209" s="115"/>
      <c r="B209" s="18"/>
      <c r="C209" s="116"/>
      <c r="D209" s="76"/>
      <c r="E209" s="76"/>
      <c r="F209" s="76"/>
      <c r="G209" s="76"/>
      <c r="H209" s="117"/>
      <c r="I209" s="76"/>
      <c r="J209" s="7"/>
      <c r="K209" s="7"/>
      <c r="L209" s="7"/>
      <c r="M209" s="7"/>
      <c r="N209" s="7"/>
    </row>
    <row r="210" spans="1:14" ht="12.75">
      <c r="A210" s="115"/>
      <c r="B210" s="18"/>
      <c r="C210" s="116"/>
      <c r="D210" s="76"/>
      <c r="E210" s="76"/>
      <c r="F210" s="76"/>
      <c r="G210" s="76"/>
      <c r="H210" s="117"/>
      <c r="I210" s="76"/>
      <c r="J210" s="7"/>
      <c r="K210" s="7"/>
      <c r="L210" s="7"/>
      <c r="M210" s="7"/>
      <c r="N210" s="7"/>
    </row>
    <row r="211" spans="1:14" ht="12.75">
      <c r="A211" s="115"/>
      <c r="B211" s="18"/>
      <c r="C211" s="116"/>
      <c r="D211" s="76"/>
      <c r="E211" s="76"/>
      <c r="F211" s="76"/>
      <c r="G211" s="76"/>
      <c r="H211" s="117"/>
      <c r="I211" s="76"/>
      <c r="J211" s="7"/>
      <c r="K211" s="7"/>
      <c r="L211" s="7"/>
      <c r="M211" s="7"/>
      <c r="N211" s="7"/>
    </row>
    <row r="212" spans="1:14" ht="12.75">
      <c r="A212" s="115"/>
      <c r="B212" s="18"/>
      <c r="C212" s="116"/>
      <c r="D212" s="76"/>
      <c r="E212" s="76"/>
      <c r="F212" s="76"/>
      <c r="G212" s="76"/>
      <c r="H212" s="117"/>
      <c r="I212" s="76"/>
      <c r="J212" s="7"/>
      <c r="K212" s="7"/>
      <c r="L212" s="7"/>
      <c r="M212" s="7"/>
      <c r="N212" s="7"/>
    </row>
    <row r="213" spans="1:14" ht="12.75">
      <c r="A213" s="115"/>
      <c r="B213" s="18"/>
      <c r="C213" s="116"/>
      <c r="D213" s="76"/>
      <c r="E213" s="76"/>
      <c r="F213" s="76"/>
      <c r="G213" s="76"/>
      <c r="H213" s="117"/>
      <c r="I213" s="76"/>
      <c r="J213" s="7"/>
      <c r="K213" s="7"/>
      <c r="L213" s="7"/>
      <c r="M213" s="7"/>
      <c r="N213" s="7"/>
    </row>
    <row r="214" spans="1:14" ht="12.75">
      <c r="A214" s="115"/>
      <c r="B214" s="18"/>
      <c r="C214" s="116"/>
      <c r="D214" s="76"/>
      <c r="E214" s="76"/>
      <c r="F214" s="76"/>
      <c r="G214" s="76"/>
      <c r="H214" s="117"/>
      <c r="I214" s="76"/>
      <c r="J214" s="7"/>
      <c r="K214" s="7"/>
      <c r="L214" s="7"/>
      <c r="M214" s="7"/>
      <c r="N214" s="7"/>
    </row>
    <row r="215" spans="1:14" ht="12.75">
      <c r="A215" s="115"/>
      <c r="B215" s="18"/>
      <c r="C215" s="116"/>
      <c r="D215" s="76"/>
      <c r="E215" s="76"/>
      <c r="F215" s="76"/>
      <c r="G215" s="76"/>
      <c r="H215" s="117"/>
      <c r="I215" s="76"/>
      <c r="J215" s="7"/>
      <c r="K215" s="7"/>
      <c r="L215" s="7"/>
      <c r="M215" s="7"/>
      <c r="N215" s="7"/>
    </row>
    <row r="216" spans="1:14" ht="12.75">
      <c r="A216" s="115"/>
      <c r="B216" s="18"/>
      <c r="C216" s="116"/>
      <c r="D216" s="76"/>
      <c r="E216" s="76"/>
      <c r="F216" s="76"/>
      <c r="G216" s="76"/>
      <c r="H216" s="117"/>
      <c r="I216" s="76"/>
      <c r="J216" s="7"/>
      <c r="K216" s="7"/>
      <c r="L216" s="7"/>
      <c r="M216" s="7"/>
      <c r="N216" s="7"/>
    </row>
    <row r="217" spans="1:14" ht="12.75">
      <c r="A217" s="115"/>
      <c r="B217" s="18"/>
      <c r="C217" s="116"/>
      <c r="D217" s="76"/>
      <c r="E217" s="76"/>
      <c r="F217" s="76"/>
      <c r="G217" s="76"/>
      <c r="H217" s="117"/>
      <c r="I217" s="76"/>
      <c r="J217" s="7"/>
      <c r="K217" s="7"/>
      <c r="L217" s="7"/>
      <c r="M217" s="7"/>
      <c r="N217" s="7"/>
    </row>
    <row r="218" spans="1:14" ht="12.75">
      <c r="A218" s="115"/>
      <c r="B218" s="18"/>
      <c r="C218" s="116"/>
      <c r="D218" s="76"/>
      <c r="E218" s="76"/>
      <c r="F218" s="76"/>
      <c r="G218" s="76"/>
      <c r="H218" s="117"/>
      <c r="I218" s="76"/>
      <c r="J218" s="7"/>
      <c r="K218" s="7"/>
      <c r="L218" s="7"/>
      <c r="M218" s="7"/>
      <c r="N218" s="7"/>
    </row>
    <row r="219" spans="1:14" ht="12.75">
      <c r="A219" s="115"/>
      <c r="B219" s="18"/>
      <c r="C219" s="116"/>
      <c r="D219" s="76"/>
      <c r="E219" s="76"/>
      <c r="F219" s="76"/>
      <c r="G219" s="76"/>
      <c r="H219" s="117"/>
      <c r="I219" s="76"/>
      <c r="J219" s="7"/>
      <c r="K219" s="7"/>
      <c r="L219" s="7"/>
      <c r="M219" s="7"/>
      <c r="N219" s="7"/>
    </row>
    <row r="220" spans="1:14" ht="12.75">
      <c r="A220" s="115"/>
      <c r="B220" s="18"/>
      <c r="C220" s="116"/>
      <c r="D220" s="76"/>
      <c r="E220" s="76"/>
      <c r="F220" s="76"/>
      <c r="G220" s="76"/>
      <c r="H220" s="117"/>
      <c r="I220" s="76"/>
      <c r="J220" s="7"/>
      <c r="K220" s="7"/>
      <c r="L220" s="7"/>
      <c r="M220" s="7"/>
      <c r="N220" s="7"/>
    </row>
    <row r="221" spans="1:14" ht="12.75">
      <c r="A221" s="115"/>
      <c r="B221" s="18"/>
      <c r="C221" s="116"/>
      <c r="D221" s="76"/>
      <c r="E221" s="76"/>
      <c r="F221" s="76"/>
      <c r="G221" s="76"/>
      <c r="H221" s="117"/>
      <c r="I221" s="76"/>
      <c r="J221" s="7"/>
      <c r="K221" s="7"/>
      <c r="L221" s="7"/>
      <c r="M221" s="7"/>
      <c r="N221" s="7"/>
    </row>
    <row r="222" spans="1:14" ht="12.75">
      <c r="A222" s="115"/>
      <c r="B222" s="18"/>
      <c r="C222" s="116"/>
      <c r="D222" s="76"/>
      <c r="E222" s="76"/>
      <c r="F222" s="76"/>
      <c r="G222" s="76"/>
      <c r="H222" s="117"/>
      <c r="I222" s="76"/>
      <c r="J222" s="7"/>
      <c r="K222" s="7"/>
      <c r="L222" s="7"/>
      <c r="M222" s="7"/>
      <c r="N222" s="7"/>
    </row>
    <row r="223" spans="1:14" ht="12.75">
      <c r="A223" s="115"/>
      <c r="B223" s="18"/>
      <c r="C223" s="116"/>
      <c r="D223" s="76"/>
      <c r="E223" s="76"/>
      <c r="F223" s="76"/>
      <c r="G223" s="76"/>
      <c r="H223" s="117"/>
      <c r="I223" s="76"/>
      <c r="J223" s="7"/>
      <c r="K223" s="7"/>
      <c r="L223" s="7"/>
      <c r="M223" s="7"/>
      <c r="N223" s="7"/>
    </row>
    <row r="224" spans="1:14" ht="12.75">
      <c r="A224" s="115"/>
      <c r="B224" s="18"/>
      <c r="C224" s="116"/>
      <c r="D224" s="76"/>
      <c r="E224" s="76"/>
      <c r="F224" s="76"/>
      <c r="G224" s="76"/>
      <c r="H224" s="117"/>
      <c r="I224" s="76"/>
      <c r="J224" s="7"/>
      <c r="K224" s="7"/>
      <c r="L224" s="7"/>
      <c r="M224" s="7"/>
      <c r="N224" s="7"/>
    </row>
    <row r="225" spans="1:14" ht="12.75">
      <c r="A225" s="115"/>
      <c r="B225" s="18"/>
      <c r="C225" s="116"/>
      <c r="D225" s="76"/>
      <c r="E225" s="76"/>
      <c r="F225" s="76"/>
      <c r="G225" s="76"/>
      <c r="H225" s="117"/>
      <c r="I225" s="76"/>
      <c r="J225" s="7"/>
      <c r="K225" s="7"/>
      <c r="L225" s="7"/>
      <c r="M225" s="7"/>
      <c r="N225" s="7"/>
    </row>
    <row r="226" spans="1:14" ht="12.75">
      <c r="A226" s="115"/>
      <c r="B226" s="18"/>
      <c r="C226" s="116"/>
      <c r="D226" s="76"/>
      <c r="E226" s="76"/>
      <c r="F226" s="76"/>
      <c r="G226" s="76"/>
      <c r="H226" s="117"/>
      <c r="I226" s="76"/>
      <c r="J226" s="7"/>
      <c r="K226" s="7"/>
      <c r="L226" s="7"/>
      <c r="M226" s="7"/>
      <c r="N226" s="7"/>
    </row>
    <row r="227" spans="1:14" ht="12.75">
      <c r="A227" s="115"/>
      <c r="B227" s="18"/>
      <c r="C227" s="116"/>
      <c r="D227" s="76"/>
      <c r="E227" s="76"/>
      <c r="F227" s="76"/>
      <c r="G227" s="76"/>
      <c r="H227" s="117"/>
      <c r="I227" s="76"/>
      <c r="J227" s="7"/>
      <c r="K227" s="7"/>
      <c r="L227" s="7"/>
      <c r="M227" s="7"/>
      <c r="N227" s="7"/>
    </row>
    <row r="228" spans="1:14" ht="12.75" hidden="1">
      <c r="A228" s="115"/>
      <c r="B228" s="18"/>
      <c r="C228" s="116"/>
      <c r="D228" s="76"/>
      <c r="E228" s="76"/>
      <c r="F228" s="76"/>
      <c r="G228" s="76"/>
      <c r="H228" s="117"/>
      <c r="I228" s="76"/>
      <c r="J228" s="7"/>
      <c r="K228" s="7"/>
      <c r="L228" s="7"/>
      <c r="M228" s="7"/>
      <c r="N228" s="7"/>
    </row>
    <row r="229" spans="1:14" ht="12.75">
      <c r="A229" s="115"/>
      <c r="B229" s="18"/>
      <c r="C229" s="116"/>
      <c r="D229" s="76"/>
      <c r="E229" s="76"/>
      <c r="F229" s="76"/>
      <c r="G229" s="76"/>
      <c r="H229" s="117"/>
      <c r="I229" s="76"/>
      <c r="J229" s="7"/>
      <c r="K229" s="7"/>
      <c r="L229" s="7"/>
      <c r="M229" s="7"/>
      <c r="N229" s="7"/>
    </row>
    <row r="230" spans="1:14" ht="12.75">
      <c r="A230" s="115"/>
      <c r="B230" s="18"/>
      <c r="C230" s="116"/>
      <c r="D230" s="76"/>
      <c r="E230" s="76"/>
      <c r="F230" s="76"/>
      <c r="G230" s="76"/>
      <c r="H230" s="117"/>
      <c r="I230" s="76"/>
      <c r="J230" s="849" t="s">
        <v>305</v>
      </c>
      <c r="K230" s="849"/>
      <c r="L230" s="849"/>
      <c r="M230" s="849"/>
      <c r="N230" s="849"/>
    </row>
    <row r="231" spans="1:14" ht="12.75">
      <c r="A231" s="115"/>
      <c r="B231" s="18"/>
      <c r="C231" s="116"/>
      <c r="D231" s="76"/>
      <c r="E231" s="76"/>
      <c r="F231" s="76"/>
      <c r="G231" s="76"/>
      <c r="H231" s="117"/>
      <c r="I231" s="76"/>
      <c r="J231" s="7"/>
      <c r="K231" s="7"/>
      <c r="L231" s="7"/>
      <c r="M231" s="7"/>
      <c r="N231" s="7"/>
    </row>
    <row r="232" spans="1:15" ht="38.25">
      <c r="A232" s="4" t="s">
        <v>1</v>
      </c>
      <c r="B232" s="5"/>
      <c r="C232" s="6"/>
      <c r="D232" s="255" t="s">
        <v>282</v>
      </c>
      <c r="E232" s="255" t="s">
        <v>283</v>
      </c>
      <c r="F232" s="262" t="s">
        <v>2</v>
      </c>
      <c r="G232" s="255" t="s">
        <v>284</v>
      </c>
      <c r="H232" s="262" t="s">
        <v>2</v>
      </c>
      <c r="I232" s="255" t="s">
        <v>285</v>
      </c>
      <c r="J232" s="306" t="s">
        <v>2</v>
      </c>
      <c r="K232" s="279" t="s">
        <v>286</v>
      </c>
      <c r="L232" s="739" t="s">
        <v>339</v>
      </c>
      <c r="M232" s="693">
        <v>2012</v>
      </c>
      <c r="N232" s="693">
        <v>2013</v>
      </c>
      <c r="O232" s="693">
        <v>2014</v>
      </c>
    </row>
    <row r="233" spans="1:15" ht="12.75">
      <c r="A233" s="8" t="s">
        <v>103</v>
      </c>
      <c r="B233" s="53"/>
      <c r="C233" s="54"/>
      <c r="D233" s="11">
        <f>D234+D235+D236</f>
        <v>1700</v>
      </c>
      <c r="E233" s="11">
        <v>817</v>
      </c>
      <c r="F233" s="444">
        <v>48.06</v>
      </c>
      <c r="G233" s="11">
        <v>1867</v>
      </c>
      <c r="H233" s="13">
        <v>109.82</v>
      </c>
      <c r="I233" s="346">
        <f>I234+I235+I236</f>
        <v>21346</v>
      </c>
      <c r="J233" s="494">
        <v>1255.65</v>
      </c>
      <c r="K233" s="613">
        <f>SUM(K234,K235,K236)</f>
        <v>21400</v>
      </c>
      <c r="L233" s="613">
        <f>L234+L235+L236+L237</f>
        <v>35546</v>
      </c>
      <c r="M233" s="613">
        <f>SUM(M234,M235,M236)</f>
        <v>3000</v>
      </c>
      <c r="N233" s="613">
        <f>SUM(N234,N235,N236)</f>
        <v>2000</v>
      </c>
      <c r="O233" s="613">
        <f>SUM(O234,O235,O236)</f>
        <v>2000</v>
      </c>
    </row>
    <row r="234" spans="1:16" s="7" customFormat="1" ht="12.75">
      <c r="A234" s="34">
        <v>610.62</v>
      </c>
      <c r="B234" s="39"/>
      <c r="C234" s="135" t="s">
        <v>4</v>
      </c>
      <c r="D234" s="277">
        <v>0</v>
      </c>
      <c r="E234" s="50">
        <v>0</v>
      </c>
      <c r="F234" s="277"/>
      <c r="G234" s="50">
        <v>0</v>
      </c>
      <c r="H234" s="38"/>
      <c r="I234" s="286">
        <v>0</v>
      </c>
      <c r="J234" s="534"/>
      <c r="K234" s="491">
        <v>0</v>
      </c>
      <c r="L234" s="571">
        <v>0</v>
      </c>
      <c r="M234" s="571">
        <v>0</v>
      </c>
      <c r="N234" s="336">
        <v>0</v>
      </c>
      <c r="O234" s="336">
        <v>0</v>
      </c>
      <c r="P234" s="1"/>
    </row>
    <row r="235" spans="1:16" s="77" customFormat="1" ht="12.75">
      <c r="A235" s="34">
        <v>632</v>
      </c>
      <c r="B235" s="39"/>
      <c r="C235" s="27" t="s">
        <v>67</v>
      </c>
      <c r="D235" s="50">
        <v>0</v>
      </c>
      <c r="E235" s="50">
        <v>0</v>
      </c>
      <c r="F235" s="50"/>
      <c r="G235" s="50">
        <v>0</v>
      </c>
      <c r="H235" s="38"/>
      <c r="I235" s="286">
        <v>180</v>
      </c>
      <c r="J235" s="530"/>
      <c r="K235" s="336">
        <v>200</v>
      </c>
      <c r="L235" s="187">
        <v>236</v>
      </c>
      <c r="M235" s="187">
        <v>250</v>
      </c>
      <c r="N235" s="336">
        <v>250</v>
      </c>
      <c r="O235" s="336">
        <v>250</v>
      </c>
      <c r="P235" s="1"/>
    </row>
    <row r="236" spans="1:15" ht="12.75">
      <c r="A236" s="34">
        <v>637</v>
      </c>
      <c r="B236" s="39"/>
      <c r="C236" s="27" t="s">
        <v>65</v>
      </c>
      <c r="D236" s="50">
        <v>1700</v>
      </c>
      <c r="E236" s="50">
        <v>817</v>
      </c>
      <c r="F236" s="50"/>
      <c r="G236" s="50">
        <v>1867</v>
      </c>
      <c r="H236" s="38"/>
      <c r="I236" s="286">
        <v>21166</v>
      </c>
      <c r="J236" s="531"/>
      <c r="K236" s="493">
        <v>21200</v>
      </c>
      <c r="L236" s="377">
        <v>31452</v>
      </c>
      <c r="M236" s="377">
        <v>2750</v>
      </c>
      <c r="N236" s="336">
        <v>1750</v>
      </c>
      <c r="O236" s="336">
        <v>1750</v>
      </c>
    </row>
    <row r="237" spans="1:15" ht="12.75">
      <c r="A237" s="210">
        <v>637</v>
      </c>
      <c r="B237" s="211"/>
      <c r="C237" s="216" t="s">
        <v>341</v>
      </c>
      <c r="D237" s="758">
        <v>1700</v>
      </c>
      <c r="E237" s="758">
        <v>817</v>
      </c>
      <c r="F237" s="758"/>
      <c r="G237" s="758">
        <v>1867</v>
      </c>
      <c r="H237" s="759"/>
      <c r="I237" s="760">
        <v>21166</v>
      </c>
      <c r="J237" s="761"/>
      <c r="K237" s="762">
        <v>21200</v>
      </c>
      <c r="L237" s="757">
        <v>3858</v>
      </c>
      <c r="M237" s="336"/>
      <c r="N237" s="763"/>
      <c r="O237" s="336"/>
    </row>
    <row r="238" spans="1:9" ht="12.75">
      <c r="A238" s="58"/>
      <c r="B238" s="58"/>
      <c r="C238" s="59"/>
      <c r="D238" s="60"/>
      <c r="E238" s="60"/>
      <c r="F238" s="60"/>
      <c r="G238" s="60"/>
      <c r="H238" s="62"/>
      <c r="I238" s="60"/>
    </row>
    <row r="239" spans="1:15" ht="12.75">
      <c r="A239" s="8" t="s">
        <v>104</v>
      </c>
      <c r="B239" s="53"/>
      <c r="C239" s="54"/>
      <c r="D239" s="11">
        <f>D241+D240+D242</f>
        <v>13500</v>
      </c>
      <c r="E239" s="11">
        <v>4213</v>
      </c>
      <c r="F239" s="444">
        <v>31.21</v>
      </c>
      <c r="G239" s="11">
        <v>8969</v>
      </c>
      <c r="H239" s="13">
        <v>66.44</v>
      </c>
      <c r="I239" s="346">
        <f>I240+I241+I243+I242</f>
        <v>12932</v>
      </c>
      <c r="J239" s="494">
        <v>95.79</v>
      </c>
      <c r="K239" s="613">
        <f>SUM(K240,K241,K242,K243)</f>
        <v>15500</v>
      </c>
      <c r="L239" s="613">
        <f>SUM(L240,L241,L242,L243)</f>
        <v>18675</v>
      </c>
      <c r="M239" s="613">
        <f>SUM(M240,M241,M242,M243)</f>
        <v>16150</v>
      </c>
      <c r="N239" s="613">
        <f>SUM(N240,N241,N242,N243)</f>
        <v>15150</v>
      </c>
      <c r="O239" s="613">
        <f>SUM(O240,O241,O242,O243)</f>
        <v>15150</v>
      </c>
    </row>
    <row r="240" spans="1:16" s="7" customFormat="1" ht="12.75">
      <c r="A240" s="25">
        <v>632</v>
      </c>
      <c r="B240" s="39"/>
      <c r="C240" s="27" t="s">
        <v>67</v>
      </c>
      <c r="D240" s="37">
        <v>12000</v>
      </c>
      <c r="E240" s="37">
        <v>4098</v>
      </c>
      <c r="F240" s="37"/>
      <c r="G240" s="37">
        <v>7325</v>
      </c>
      <c r="H240" s="38"/>
      <c r="I240" s="305">
        <v>9644</v>
      </c>
      <c r="J240" s="534"/>
      <c r="K240" s="492">
        <v>12000</v>
      </c>
      <c r="L240" s="571">
        <v>15240</v>
      </c>
      <c r="M240" s="571">
        <v>15000</v>
      </c>
      <c r="N240" s="491">
        <v>15000</v>
      </c>
      <c r="O240" s="491">
        <v>15000</v>
      </c>
      <c r="P240" s="1"/>
    </row>
    <row r="241" spans="1:16" s="77" customFormat="1" ht="12.75">
      <c r="A241" s="25">
        <v>633</v>
      </c>
      <c r="B241" s="39"/>
      <c r="C241" s="27" t="s">
        <v>68</v>
      </c>
      <c r="D241" s="37">
        <v>1000</v>
      </c>
      <c r="E241" s="37">
        <v>115</v>
      </c>
      <c r="F241" s="37"/>
      <c r="G241" s="37">
        <v>115</v>
      </c>
      <c r="H241" s="38"/>
      <c r="I241" s="305">
        <v>115</v>
      </c>
      <c r="J241" s="530"/>
      <c r="K241" s="336">
        <v>200</v>
      </c>
      <c r="L241" s="187">
        <v>115</v>
      </c>
      <c r="M241" s="187">
        <v>150</v>
      </c>
      <c r="N241" s="491">
        <v>150</v>
      </c>
      <c r="O241" s="491">
        <v>150</v>
      </c>
      <c r="P241" s="1"/>
    </row>
    <row r="242" spans="1:15" ht="12.75">
      <c r="A242" s="25">
        <v>635</v>
      </c>
      <c r="B242" s="39"/>
      <c r="C242" s="27" t="s">
        <v>70</v>
      </c>
      <c r="D242" s="37">
        <v>500</v>
      </c>
      <c r="E242" s="37">
        <v>0</v>
      </c>
      <c r="F242" s="37"/>
      <c r="G242" s="37">
        <v>16</v>
      </c>
      <c r="H242" s="38"/>
      <c r="I242" s="305">
        <v>34</v>
      </c>
      <c r="J242" s="531"/>
      <c r="K242" s="337">
        <v>100</v>
      </c>
      <c r="L242" s="377">
        <v>181</v>
      </c>
      <c r="M242" s="377">
        <v>1000</v>
      </c>
      <c r="N242" s="491">
        <v>0</v>
      </c>
      <c r="O242" s="491">
        <v>0</v>
      </c>
    </row>
    <row r="243" spans="1:15" ht="12.75">
      <c r="A243" s="234">
        <v>637</v>
      </c>
      <c r="B243" s="166"/>
      <c r="C243" s="167" t="s">
        <v>65</v>
      </c>
      <c r="D243" s="161"/>
      <c r="E243" s="161"/>
      <c r="F243" s="161"/>
      <c r="G243" s="161">
        <v>1513</v>
      </c>
      <c r="H243" s="107"/>
      <c r="I243" s="352">
        <v>3139</v>
      </c>
      <c r="J243" s="534"/>
      <c r="K243" s="492">
        <v>3200</v>
      </c>
      <c r="L243" s="571">
        <v>3139</v>
      </c>
      <c r="M243" s="571">
        <v>0</v>
      </c>
      <c r="N243" s="491">
        <v>0</v>
      </c>
      <c r="O243" s="491">
        <v>0</v>
      </c>
    </row>
    <row r="244" spans="1:15" ht="12.75">
      <c r="A244" s="430" t="s">
        <v>105</v>
      </c>
      <c r="B244" s="431"/>
      <c r="C244" s="432" t="s">
        <v>106</v>
      </c>
      <c r="D244" s="433">
        <f>D233+D239</f>
        <v>15200</v>
      </c>
      <c r="E244" s="433">
        <v>5030</v>
      </c>
      <c r="F244" s="483">
        <v>33.09</v>
      </c>
      <c r="G244" s="433">
        <v>10836</v>
      </c>
      <c r="H244" s="434">
        <v>71.29</v>
      </c>
      <c r="I244" s="382">
        <f>I233+I239</f>
        <v>34278</v>
      </c>
      <c r="J244" s="457">
        <v>225.51</v>
      </c>
      <c r="K244" s="625">
        <f>SUM(K233,K239)</f>
        <v>36900</v>
      </c>
      <c r="L244" s="625">
        <f>SUM(L233,L239)</f>
        <v>54221</v>
      </c>
      <c r="M244" s="625">
        <f>SUM(M233,M239)</f>
        <v>19150</v>
      </c>
      <c r="N244" s="625">
        <f>SUM(N233,N239)</f>
        <v>17150</v>
      </c>
      <c r="O244" s="625">
        <f>SUM(O233,O239)</f>
        <v>17150</v>
      </c>
    </row>
    <row r="245" spans="1:9" ht="12.75">
      <c r="A245" s="115"/>
      <c r="B245" s="18"/>
      <c r="C245" s="116"/>
      <c r="D245" s="76"/>
      <c r="E245" s="76"/>
      <c r="F245" s="76"/>
      <c r="G245" s="76"/>
      <c r="H245" s="117"/>
      <c r="I245" s="76"/>
    </row>
    <row r="246" spans="1:8" ht="12.75">
      <c r="A246" s="206"/>
      <c r="B246" s="206"/>
      <c r="C246" s="206"/>
      <c r="D246" s="206"/>
      <c r="E246" s="206"/>
      <c r="F246" s="206"/>
      <c r="G246" s="206"/>
      <c r="H246" s="206"/>
    </row>
    <row r="247" spans="1:14" ht="12.75">
      <c r="A247" s="206"/>
      <c r="B247" s="206"/>
      <c r="C247" s="206"/>
      <c r="D247" s="206"/>
      <c r="E247" s="206"/>
      <c r="F247" s="206"/>
      <c r="G247" s="206"/>
      <c r="H247" s="206"/>
      <c r="J247" s="849" t="s">
        <v>306</v>
      </c>
      <c r="K247" s="849"/>
      <c r="L247" s="849"/>
      <c r="M247" s="849"/>
      <c r="N247" s="849"/>
    </row>
    <row r="248" spans="1:8" ht="12.75">
      <c r="A248" s="206"/>
      <c r="B248" s="206"/>
      <c r="C248" s="206"/>
      <c r="D248" s="206"/>
      <c r="E248" s="206"/>
      <c r="F248" s="206"/>
      <c r="G248" s="206"/>
      <c r="H248" s="206"/>
    </row>
    <row r="249" spans="1:10" ht="12.75">
      <c r="A249" s="7"/>
      <c r="B249" s="7"/>
      <c r="C249" s="7"/>
      <c r="D249" s="86"/>
      <c r="E249" s="84"/>
      <c r="F249" s="86"/>
      <c r="G249" s="112"/>
      <c r="H249" s="83"/>
      <c r="I249" s="7"/>
      <c r="J249" s="7"/>
    </row>
    <row r="250" spans="1:15" ht="38.25">
      <c r="A250" s="4" t="s">
        <v>1</v>
      </c>
      <c r="B250" s="5"/>
      <c r="C250" s="6"/>
      <c r="D250" s="255" t="s">
        <v>282</v>
      </c>
      <c r="E250" s="255" t="s">
        <v>283</v>
      </c>
      <c r="F250" s="262" t="s">
        <v>2</v>
      </c>
      <c r="G250" s="255" t="s">
        <v>284</v>
      </c>
      <c r="H250" s="262" t="s">
        <v>2</v>
      </c>
      <c r="I250" s="255" t="s">
        <v>285</v>
      </c>
      <c r="J250" s="306" t="s">
        <v>2</v>
      </c>
      <c r="K250" s="279" t="s">
        <v>286</v>
      </c>
      <c r="L250" s="739" t="s">
        <v>339</v>
      </c>
      <c r="M250" s="693">
        <v>2012</v>
      </c>
      <c r="N250" s="693">
        <v>2013</v>
      </c>
      <c r="O250" s="693">
        <v>2014</v>
      </c>
    </row>
    <row r="251" spans="1:16" s="7" customFormat="1" ht="12.75">
      <c r="A251" s="8" t="s">
        <v>107</v>
      </c>
      <c r="B251" s="53"/>
      <c r="C251" s="54"/>
      <c r="D251" s="11">
        <v>23200</v>
      </c>
      <c r="E251" s="11">
        <v>11603</v>
      </c>
      <c r="F251" s="444">
        <v>50.01</v>
      </c>
      <c r="G251" s="11">
        <f>G252+G253+G254+G255+G256+G257</f>
        <v>19522</v>
      </c>
      <c r="H251" s="13">
        <v>84.15</v>
      </c>
      <c r="I251" s="346">
        <f>I252+I253+I254+I255+I256+I257</f>
        <v>25387</v>
      </c>
      <c r="J251" s="494">
        <v>109.43</v>
      </c>
      <c r="K251" s="613">
        <f>SUM(K252,K253,K254,K255,K256,K257)</f>
        <v>31600</v>
      </c>
      <c r="L251" s="613">
        <f>SUM(L252,L253,L254,L255,L256,L257)</f>
        <v>32967</v>
      </c>
      <c r="M251" s="613">
        <f>SUM(M252,M253,M254,M255,M256,M257)</f>
        <v>31300</v>
      </c>
      <c r="N251" s="613">
        <f>SUM(N252,N253,N254,N255,N256,N257)</f>
        <v>37300</v>
      </c>
      <c r="O251" s="613">
        <f>SUM(O252,O253,O254,O255,O256,O257)</f>
        <v>35300</v>
      </c>
      <c r="P251" s="1"/>
    </row>
    <row r="252" spans="1:16" s="7" customFormat="1" ht="12.75">
      <c r="A252" s="25">
        <v>610</v>
      </c>
      <c r="B252" s="39"/>
      <c r="C252" s="27" t="s">
        <v>262</v>
      </c>
      <c r="D252" s="66">
        <v>3200</v>
      </c>
      <c r="E252" s="50">
        <v>0</v>
      </c>
      <c r="F252" s="66"/>
      <c r="G252" s="50">
        <v>0</v>
      </c>
      <c r="H252" s="38"/>
      <c r="I252" s="286">
        <v>885</v>
      </c>
      <c r="J252" s="322"/>
      <c r="K252" s="492">
        <v>2500</v>
      </c>
      <c r="L252" s="571">
        <v>2525</v>
      </c>
      <c r="M252" s="571">
        <v>3000</v>
      </c>
      <c r="N252" s="491">
        <v>3000</v>
      </c>
      <c r="O252" s="491">
        <v>3000</v>
      </c>
      <c r="P252" s="1"/>
    </row>
    <row r="253" spans="1:16" s="77" customFormat="1" ht="12.75">
      <c r="A253" s="25">
        <v>620</v>
      </c>
      <c r="B253" s="39"/>
      <c r="C253" s="27" t="s">
        <v>5</v>
      </c>
      <c r="D253" s="66">
        <v>1200</v>
      </c>
      <c r="E253" s="50">
        <v>0</v>
      </c>
      <c r="F253" s="66"/>
      <c r="G253" s="50">
        <v>0</v>
      </c>
      <c r="H253" s="38"/>
      <c r="I253" s="286">
        <v>165</v>
      </c>
      <c r="J253" s="318"/>
      <c r="K253" s="336">
        <v>800</v>
      </c>
      <c r="L253" s="187">
        <v>831</v>
      </c>
      <c r="M253" s="187">
        <v>1500</v>
      </c>
      <c r="N253" s="491">
        <v>1500</v>
      </c>
      <c r="O253" s="491">
        <v>1500</v>
      </c>
      <c r="P253" s="1"/>
    </row>
    <row r="254" spans="1:15" ht="12.75">
      <c r="A254" s="25">
        <v>632</v>
      </c>
      <c r="B254" s="39"/>
      <c r="C254" s="27" t="s">
        <v>67</v>
      </c>
      <c r="D254" s="66">
        <v>18000</v>
      </c>
      <c r="E254" s="50">
        <v>11424</v>
      </c>
      <c r="F254" s="66"/>
      <c r="G254" s="50">
        <v>19165</v>
      </c>
      <c r="H254" s="38"/>
      <c r="I254" s="286">
        <v>23707</v>
      </c>
      <c r="J254" s="324"/>
      <c r="K254" s="610">
        <v>27500</v>
      </c>
      <c r="L254" s="701">
        <v>28924</v>
      </c>
      <c r="M254" s="841">
        <v>26000</v>
      </c>
      <c r="N254" s="491">
        <v>32000</v>
      </c>
      <c r="O254" s="491">
        <v>30000</v>
      </c>
    </row>
    <row r="255" spans="1:15" ht="12.75">
      <c r="A255" s="25">
        <v>633</v>
      </c>
      <c r="B255" s="39"/>
      <c r="C255" s="27" t="s">
        <v>68</v>
      </c>
      <c r="D255" s="66">
        <v>100</v>
      </c>
      <c r="E255" s="50">
        <v>71</v>
      </c>
      <c r="F255" s="66"/>
      <c r="G255" s="50">
        <v>71</v>
      </c>
      <c r="H255" s="38"/>
      <c r="I255" s="286">
        <v>81</v>
      </c>
      <c r="J255" s="322"/>
      <c r="K255" s="491">
        <v>100</v>
      </c>
      <c r="L255" s="571">
        <v>129</v>
      </c>
      <c r="M255" s="571">
        <v>100</v>
      </c>
      <c r="N255" s="491">
        <v>100</v>
      </c>
      <c r="O255" s="491">
        <v>100</v>
      </c>
    </row>
    <row r="256" spans="1:15" ht="12.75">
      <c r="A256" s="234">
        <v>635</v>
      </c>
      <c r="B256" s="166"/>
      <c r="C256" s="167" t="s">
        <v>70</v>
      </c>
      <c r="D256" s="66">
        <v>500</v>
      </c>
      <c r="E256" s="50">
        <v>108</v>
      </c>
      <c r="F256" s="66"/>
      <c r="G256" s="50">
        <v>116</v>
      </c>
      <c r="H256" s="38"/>
      <c r="I256" s="286">
        <v>379</v>
      </c>
      <c r="J256" s="318"/>
      <c r="K256" s="336">
        <v>500</v>
      </c>
      <c r="L256" s="187">
        <v>388</v>
      </c>
      <c r="M256" s="187">
        <v>500</v>
      </c>
      <c r="N256" s="491">
        <v>500</v>
      </c>
      <c r="O256" s="491">
        <v>500</v>
      </c>
    </row>
    <row r="257" spans="1:15" ht="12.75">
      <c r="A257" s="25">
        <v>637</v>
      </c>
      <c r="B257" s="39"/>
      <c r="C257" s="27" t="s">
        <v>65</v>
      </c>
      <c r="D257" s="66">
        <v>200</v>
      </c>
      <c r="E257" s="50">
        <v>0</v>
      </c>
      <c r="F257" s="66"/>
      <c r="G257" s="50">
        <v>170</v>
      </c>
      <c r="H257" s="38"/>
      <c r="I257" s="286">
        <v>170</v>
      </c>
      <c r="J257" s="327"/>
      <c r="K257" s="337">
        <v>200</v>
      </c>
      <c r="L257" s="377">
        <v>170</v>
      </c>
      <c r="M257" s="377">
        <v>200</v>
      </c>
      <c r="N257" s="491">
        <v>200</v>
      </c>
      <c r="O257" s="491">
        <v>200</v>
      </c>
    </row>
    <row r="258" spans="1:15" ht="12.75">
      <c r="A258" s="71" t="s">
        <v>108</v>
      </c>
      <c r="B258" s="72"/>
      <c r="C258" s="73" t="s">
        <v>109</v>
      </c>
      <c r="D258" s="74">
        <v>23200</v>
      </c>
      <c r="E258" s="74">
        <v>11603</v>
      </c>
      <c r="F258" s="481">
        <v>50.01</v>
      </c>
      <c r="G258" s="74">
        <v>19522</v>
      </c>
      <c r="H258" s="75">
        <v>84.15</v>
      </c>
      <c r="I258" s="373">
        <f>I251</f>
        <v>25387</v>
      </c>
      <c r="J258" s="498">
        <v>109.43</v>
      </c>
      <c r="K258" s="622">
        <f>SUM(K251)</f>
        <v>31600</v>
      </c>
      <c r="L258" s="622">
        <f>SUM(L251)</f>
        <v>32967</v>
      </c>
      <c r="M258" s="622">
        <f>SUM(M251)</f>
        <v>31300</v>
      </c>
      <c r="N258" s="625">
        <f>SUM(N251)</f>
        <v>37300</v>
      </c>
      <c r="O258" s="625">
        <f>SUM(O251)</f>
        <v>35300</v>
      </c>
    </row>
    <row r="259" spans="1:14" ht="12.75">
      <c r="A259" s="115"/>
      <c r="B259" s="18"/>
      <c r="C259" s="116"/>
      <c r="D259" s="76"/>
      <c r="E259" s="76"/>
      <c r="F259" s="76"/>
      <c r="G259" s="76"/>
      <c r="H259" s="117"/>
      <c r="I259" s="76"/>
      <c r="J259" s="7"/>
      <c r="K259" s="7"/>
      <c r="L259" s="7"/>
      <c r="M259" s="7"/>
      <c r="N259" s="7"/>
    </row>
    <row r="260" spans="1:14" ht="12.75">
      <c r="A260" s="115"/>
      <c r="B260" s="18"/>
      <c r="C260" s="116"/>
      <c r="D260" s="76"/>
      <c r="E260" s="76"/>
      <c r="F260" s="76"/>
      <c r="G260" s="76"/>
      <c r="H260" s="117"/>
      <c r="I260" s="76"/>
      <c r="J260" s="7"/>
      <c r="K260" s="7"/>
      <c r="L260" s="7"/>
      <c r="M260" s="7"/>
      <c r="N260" s="7"/>
    </row>
    <row r="261" spans="1:14" ht="12.75">
      <c r="A261" s="115"/>
      <c r="B261" s="18"/>
      <c r="C261" s="116"/>
      <c r="D261" s="76"/>
      <c r="E261" s="76"/>
      <c r="F261" s="76"/>
      <c r="G261" s="76"/>
      <c r="H261" s="117"/>
      <c r="I261" s="76"/>
      <c r="J261" s="7"/>
      <c r="K261" s="7"/>
      <c r="L261" s="7"/>
      <c r="M261" s="7"/>
      <c r="N261" s="7"/>
    </row>
    <row r="262" spans="1:14" ht="12.75">
      <c r="A262" s="115"/>
      <c r="B262" s="18"/>
      <c r="C262" s="116"/>
      <c r="D262" s="76"/>
      <c r="E262" s="76"/>
      <c r="F262" s="76"/>
      <c r="G262" s="76"/>
      <c r="H262" s="117"/>
      <c r="I262" s="76"/>
      <c r="J262" s="7"/>
      <c r="K262" s="7"/>
      <c r="L262" s="7"/>
      <c r="M262" s="7"/>
      <c r="N262" s="7"/>
    </row>
    <row r="263" spans="1:14" ht="12.75">
      <c r="A263" s="115"/>
      <c r="B263" s="18"/>
      <c r="C263" s="116"/>
      <c r="D263" s="76"/>
      <c r="E263" s="76"/>
      <c r="F263" s="76"/>
      <c r="G263" s="76"/>
      <c r="H263" s="117"/>
      <c r="I263" s="76"/>
      <c r="J263" s="7"/>
      <c r="K263" s="7"/>
      <c r="L263" s="7"/>
      <c r="M263" s="7"/>
      <c r="N263" s="7"/>
    </row>
    <row r="264" spans="1:14" ht="12.75">
      <c r="A264" s="115"/>
      <c r="B264" s="18"/>
      <c r="C264" s="116"/>
      <c r="D264" s="76"/>
      <c r="E264" s="76"/>
      <c r="F264" s="76"/>
      <c r="G264" s="76"/>
      <c r="H264" s="117"/>
      <c r="I264" s="76"/>
      <c r="J264" s="7"/>
      <c r="K264" s="7"/>
      <c r="L264" s="7"/>
      <c r="M264" s="7"/>
      <c r="N264" s="7"/>
    </row>
    <row r="265" spans="1:14" ht="12.75">
      <c r="A265" s="115"/>
      <c r="B265" s="18"/>
      <c r="C265" s="116"/>
      <c r="D265" s="76"/>
      <c r="E265" s="76"/>
      <c r="F265" s="76"/>
      <c r="G265" s="76"/>
      <c r="H265" s="117"/>
      <c r="I265" s="76"/>
      <c r="J265" s="7"/>
      <c r="K265" s="7"/>
      <c r="L265" s="7"/>
      <c r="M265" s="7"/>
      <c r="N265" s="7"/>
    </row>
    <row r="266" spans="1:14" ht="12.75">
      <c r="A266" s="115"/>
      <c r="B266" s="18"/>
      <c r="C266" s="116"/>
      <c r="D266" s="76"/>
      <c r="E266" s="76"/>
      <c r="F266" s="76"/>
      <c r="G266" s="76"/>
      <c r="H266" s="117"/>
      <c r="I266" s="76"/>
      <c r="J266" s="7"/>
      <c r="K266" s="7"/>
      <c r="L266" s="7"/>
      <c r="M266" s="7"/>
      <c r="N266" s="7"/>
    </row>
    <row r="267" spans="1:14" ht="12.75">
      <c r="A267" s="115"/>
      <c r="B267" s="18"/>
      <c r="C267" s="116"/>
      <c r="D267" s="76"/>
      <c r="E267" s="76"/>
      <c r="F267" s="76"/>
      <c r="G267" s="76"/>
      <c r="H267" s="117"/>
      <c r="I267" s="76"/>
      <c r="J267" s="7"/>
      <c r="K267" s="7"/>
      <c r="L267" s="7"/>
      <c r="M267" s="7"/>
      <c r="N267" s="7"/>
    </row>
    <row r="268" spans="1:14" ht="12.75">
      <c r="A268" s="115"/>
      <c r="B268" s="18"/>
      <c r="C268" s="116"/>
      <c r="D268" s="76"/>
      <c r="E268" s="76"/>
      <c r="F268" s="76"/>
      <c r="G268" s="76"/>
      <c r="H268" s="117"/>
      <c r="I268" s="76"/>
      <c r="J268" s="7"/>
      <c r="K268" s="7"/>
      <c r="L268" s="7"/>
      <c r="M268" s="7"/>
      <c r="N268" s="7"/>
    </row>
    <row r="269" spans="1:14" ht="12.75">
      <c r="A269" s="115"/>
      <c r="B269" s="18"/>
      <c r="C269" s="116"/>
      <c r="D269" s="76"/>
      <c r="E269" s="76"/>
      <c r="F269" s="76"/>
      <c r="G269" s="76"/>
      <c r="H269" s="117"/>
      <c r="I269" s="76"/>
      <c r="J269" s="7"/>
      <c r="K269" s="7"/>
      <c r="L269" s="7"/>
      <c r="M269" s="7"/>
      <c r="N269" s="7"/>
    </row>
    <row r="270" spans="1:14" ht="12.75">
      <c r="A270" s="115"/>
      <c r="B270" s="18"/>
      <c r="C270" s="116"/>
      <c r="D270" s="76"/>
      <c r="E270" s="76"/>
      <c r="F270" s="76"/>
      <c r="G270" s="76"/>
      <c r="H270" s="117"/>
      <c r="I270" s="76"/>
      <c r="J270" s="7"/>
      <c r="K270" s="7"/>
      <c r="L270" s="7"/>
      <c r="M270" s="7"/>
      <c r="N270" s="7"/>
    </row>
    <row r="271" spans="1:14" ht="12.75">
      <c r="A271" s="115"/>
      <c r="B271" s="18"/>
      <c r="C271" s="116"/>
      <c r="D271" s="76"/>
      <c r="E271" s="76"/>
      <c r="F271" s="76"/>
      <c r="G271" s="76"/>
      <c r="H271" s="117"/>
      <c r="I271" s="76"/>
      <c r="J271" s="7"/>
      <c r="K271" s="7"/>
      <c r="L271" s="7"/>
      <c r="M271" s="7"/>
      <c r="N271" s="7"/>
    </row>
    <row r="272" spans="1:14" ht="12.75" hidden="1">
      <c r="A272" s="115"/>
      <c r="B272" s="18"/>
      <c r="C272" s="116"/>
      <c r="D272" s="76"/>
      <c r="E272" s="76"/>
      <c r="F272" s="76"/>
      <c r="G272" s="76"/>
      <c r="H272" s="117"/>
      <c r="I272" s="76"/>
      <c r="J272" s="7"/>
      <c r="K272" s="7"/>
      <c r="L272" s="7"/>
      <c r="M272" s="7"/>
      <c r="N272" s="7"/>
    </row>
    <row r="273" spans="1:14" ht="12.75" hidden="1">
      <c r="A273" s="115"/>
      <c r="B273" s="18"/>
      <c r="C273" s="116"/>
      <c r="D273" s="76"/>
      <c r="E273" s="76"/>
      <c r="F273" s="76"/>
      <c r="G273" s="76"/>
      <c r="H273" s="117"/>
      <c r="I273" s="76"/>
      <c r="J273" s="7"/>
      <c r="K273" s="7"/>
      <c r="L273" s="7"/>
      <c r="M273" s="7"/>
      <c r="N273" s="7"/>
    </row>
    <row r="274" spans="1:14" ht="12.75">
      <c r="A274" s="115"/>
      <c r="B274" s="18"/>
      <c r="C274" s="116"/>
      <c r="D274" s="76"/>
      <c r="E274" s="76"/>
      <c r="F274" s="76"/>
      <c r="G274" s="76"/>
      <c r="H274" s="117"/>
      <c r="I274" s="76"/>
      <c r="J274" s="7"/>
      <c r="K274" s="7"/>
      <c r="L274" s="7"/>
      <c r="M274" s="7"/>
      <c r="N274" s="7"/>
    </row>
    <row r="275" spans="1:14" ht="12.75">
      <c r="A275" s="115"/>
      <c r="B275" s="18"/>
      <c r="C275" s="116"/>
      <c r="D275" s="76"/>
      <c r="E275" s="76"/>
      <c r="F275" s="76"/>
      <c r="G275" s="76"/>
      <c r="H275" s="117"/>
      <c r="I275" s="848" t="s">
        <v>307</v>
      </c>
      <c r="J275" s="848"/>
      <c r="K275" s="848"/>
      <c r="L275" s="848"/>
      <c r="M275" s="848"/>
      <c r="N275" s="848"/>
    </row>
    <row r="276" spans="1:14" ht="12.75">
      <c r="A276" s="115"/>
      <c r="B276" s="18"/>
      <c r="C276" s="116"/>
      <c r="D276" s="76"/>
      <c r="E276" s="76"/>
      <c r="F276" s="76"/>
      <c r="G276" s="76"/>
      <c r="H276" s="117"/>
      <c r="I276" s="76"/>
      <c r="J276" s="7"/>
      <c r="K276" s="7"/>
      <c r="L276" s="7"/>
      <c r="M276" s="7"/>
      <c r="N276" s="7"/>
    </row>
    <row r="277" spans="1:15" ht="38.25">
      <c r="A277" s="4" t="s">
        <v>1</v>
      </c>
      <c r="B277" s="5"/>
      <c r="C277" s="6"/>
      <c r="D277" s="255" t="s">
        <v>282</v>
      </c>
      <c r="E277" s="255" t="s">
        <v>283</v>
      </c>
      <c r="F277" s="262" t="s">
        <v>2</v>
      </c>
      <c r="G277" s="255" t="s">
        <v>284</v>
      </c>
      <c r="H277" s="262" t="s">
        <v>2</v>
      </c>
      <c r="I277" s="255" t="s">
        <v>285</v>
      </c>
      <c r="J277" s="306" t="s">
        <v>2</v>
      </c>
      <c r="K277" s="279" t="s">
        <v>286</v>
      </c>
      <c r="L277" s="739" t="s">
        <v>339</v>
      </c>
      <c r="M277" s="693">
        <v>2012</v>
      </c>
      <c r="N277" s="693">
        <v>2013</v>
      </c>
      <c r="O277" s="693">
        <v>2014</v>
      </c>
    </row>
    <row r="278" spans="1:15" ht="12.75">
      <c r="A278" s="8" t="s">
        <v>110</v>
      </c>
      <c r="B278" s="53"/>
      <c r="C278" s="54"/>
      <c r="D278" s="11">
        <f>D279+D280+D281+D282+D283+D284</f>
        <v>21500</v>
      </c>
      <c r="E278" s="11">
        <v>4553</v>
      </c>
      <c r="F278" s="444">
        <v>21.18</v>
      </c>
      <c r="G278" s="11">
        <v>8858</v>
      </c>
      <c r="H278" s="13">
        <v>41.2</v>
      </c>
      <c r="I278" s="346">
        <f>I279+I280+I281+I282+I283+I284</f>
        <v>12762</v>
      </c>
      <c r="J278" s="494">
        <v>59.36</v>
      </c>
      <c r="K278" s="613">
        <f>SUM(K279,K280,K281,K282,K283,K284)</f>
        <v>20500</v>
      </c>
      <c r="L278" s="613">
        <f>SUM(L279,L280,L281,L282,L283,L284)</f>
        <v>24399</v>
      </c>
      <c r="M278" s="613">
        <f>SUM(M279,M280,M281,M282,M283,M284)</f>
        <v>23150</v>
      </c>
      <c r="N278" s="613">
        <f>SUM(N279,N280,N281,N282,N283,N284)</f>
        <v>23150</v>
      </c>
      <c r="O278" s="613">
        <f>SUM(O279,O280,O281,O282,O283,O284)</f>
        <v>23150</v>
      </c>
    </row>
    <row r="279" spans="1:16" s="7" customFormat="1" ht="12.75">
      <c r="A279" s="65">
        <v>632</v>
      </c>
      <c r="B279" s="19"/>
      <c r="C279" s="24" t="s">
        <v>67</v>
      </c>
      <c r="D279" s="66">
        <v>12000</v>
      </c>
      <c r="E279" s="50">
        <v>4371</v>
      </c>
      <c r="F279" s="66"/>
      <c r="G279" s="50">
        <v>8227</v>
      </c>
      <c r="H279" s="38"/>
      <c r="I279" s="286">
        <v>10755</v>
      </c>
      <c r="J279" s="322"/>
      <c r="K279" s="492">
        <v>12000</v>
      </c>
      <c r="L279" s="571">
        <v>15256</v>
      </c>
      <c r="M279" s="571">
        <v>15000</v>
      </c>
      <c r="N279" s="491">
        <v>15000</v>
      </c>
      <c r="O279" s="491">
        <v>15000</v>
      </c>
      <c r="P279" s="1"/>
    </row>
    <row r="280" spans="1:16" s="77" customFormat="1" ht="12.75">
      <c r="A280" s="65">
        <v>633</v>
      </c>
      <c r="B280" s="19"/>
      <c r="C280" s="24" t="s">
        <v>68</v>
      </c>
      <c r="D280" s="66">
        <v>1000</v>
      </c>
      <c r="E280" s="50">
        <v>105</v>
      </c>
      <c r="F280" s="66"/>
      <c r="G280" s="50">
        <v>120</v>
      </c>
      <c r="H280" s="38"/>
      <c r="I280" s="286">
        <v>120</v>
      </c>
      <c r="J280" s="318"/>
      <c r="K280" s="336">
        <v>500</v>
      </c>
      <c r="L280" s="187">
        <v>182</v>
      </c>
      <c r="M280" s="187">
        <v>150</v>
      </c>
      <c r="N280" s="491">
        <v>150</v>
      </c>
      <c r="O280" s="491">
        <v>150</v>
      </c>
      <c r="P280" s="1"/>
    </row>
    <row r="281" spans="1:15" ht="12.75">
      <c r="A281" s="65">
        <v>634</v>
      </c>
      <c r="B281" s="19"/>
      <c r="C281" s="24" t="s">
        <v>257</v>
      </c>
      <c r="D281" s="66">
        <v>5000</v>
      </c>
      <c r="E281" s="50">
        <v>44</v>
      </c>
      <c r="F281" s="66"/>
      <c r="G281" s="50">
        <v>236</v>
      </c>
      <c r="H281" s="38"/>
      <c r="I281" s="286">
        <v>394</v>
      </c>
      <c r="J281" s="327"/>
      <c r="K281" s="493">
        <v>5000</v>
      </c>
      <c r="L281" s="377">
        <v>5565</v>
      </c>
      <c r="M281" s="377">
        <v>5000</v>
      </c>
      <c r="N281" s="491">
        <v>5000</v>
      </c>
      <c r="O281" s="491">
        <v>5000</v>
      </c>
    </row>
    <row r="282" spans="1:15" ht="12.75">
      <c r="A282" s="65">
        <v>635</v>
      </c>
      <c r="B282" s="19"/>
      <c r="C282" s="24" t="s">
        <v>70</v>
      </c>
      <c r="D282" s="66">
        <v>1000</v>
      </c>
      <c r="E282" s="50">
        <v>33</v>
      </c>
      <c r="F282" s="66"/>
      <c r="G282" s="50">
        <v>275</v>
      </c>
      <c r="H282" s="38"/>
      <c r="I282" s="286">
        <v>493</v>
      </c>
      <c r="J282" s="324"/>
      <c r="K282" s="599">
        <v>500</v>
      </c>
      <c r="L282" s="701">
        <v>1416</v>
      </c>
      <c r="M282" s="701">
        <v>500</v>
      </c>
      <c r="N282" s="491">
        <v>500</v>
      </c>
      <c r="O282" s="491">
        <v>500</v>
      </c>
    </row>
    <row r="283" spans="1:15" ht="12.75">
      <c r="A283" s="65">
        <v>637</v>
      </c>
      <c r="B283" s="19"/>
      <c r="C283" s="24" t="s">
        <v>65</v>
      </c>
      <c r="D283" s="66">
        <v>500</v>
      </c>
      <c r="E283" s="50">
        <v>0</v>
      </c>
      <c r="F283" s="66"/>
      <c r="G283" s="50">
        <v>0</v>
      </c>
      <c r="H283" s="38"/>
      <c r="I283" s="286">
        <v>0</v>
      </c>
      <c r="J283" s="322"/>
      <c r="K283" s="491">
        <v>500</v>
      </c>
      <c r="L283" s="571">
        <v>0</v>
      </c>
      <c r="M283" s="571">
        <v>500</v>
      </c>
      <c r="N283" s="491">
        <v>500</v>
      </c>
      <c r="O283" s="491">
        <v>500</v>
      </c>
    </row>
    <row r="284" spans="1:15" ht="12.75">
      <c r="A284" s="65">
        <v>642</v>
      </c>
      <c r="B284" s="19"/>
      <c r="C284" s="24" t="s">
        <v>111</v>
      </c>
      <c r="D284" s="66">
        <v>2000</v>
      </c>
      <c r="E284" s="50">
        <v>0</v>
      </c>
      <c r="F284" s="66"/>
      <c r="G284" s="50">
        <v>0</v>
      </c>
      <c r="H284" s="38"/>
      <c r="I284" s="286">
        <v>1000</v>
      </c>
      <c r="J284" s="318"/>
      <c r="K284" s="200">
        <v>2000</v>
      </c>
      <c r="L284" s="187">
        <v>1980</v>
      </c>
      <c r="M284" s="187">
        <v>2000</v>
      </c>
      <c r="N284" s="336">
        <v>2000</v>
      </c>
      <c r="O284" s="336">
        <v>2000</v>
      </c>
    </row>
    <row r="285" spans="1:9" ht="12.75">
      <c r="A285" s="59"/>
      <c r="B285" s="58"/>
      <c r="C285" s="59"/>
      <c r="D285" s="102"/>
      <c r="E285" s="60"/>
      <c r="F285" s="102"/>
      <c r="G285" s="60"/>
      <c r="H285" s="62"/>
      <c r="I285" s="60"/>
    </row>
    <row r="286" spans="1:15" ht="12.75" customHeight="1">
      <c r="A286" s="8" t="s">
        <v>112</v>
      </c>
      <c r="B286" s="53"/>
      <c r="C286" s="54"/>
      <c r="D286" s="11">
        <f>D287+D288+D289</f>
        <v>33100</v>
      </c>
      <c r="E286" s="11">
        <v>9971</v>
      </c>
      <c r="F286" s="444">
        <v>30.12</v>
      </c>
      <c r="G286" s="11">
        <v>20044</v>
      </c>
      <c r="H286" s="13">
        <v>60.56</v>
      </c>
      <c r="I286" s="346">
        <f>I287+I288+I289+I299+I293+I296+I297</f>
        <v>29867</v>
      </c>
      <c r="J286" s="503">
        <v>90.23</v>
      </c>
      <c r="K286" s="383">
        <f>SUM(K287,K288,K289,K299)</f>
        <v>33457</v>
      </c>
      <c r="L286" s="383">
        <f>SUM(L287,L288,L289,L299)</f>
        <v>39750</v>
      </c>
      <c r="M286" s="383">
        <f>SUM(M287,M288,M289,M299)</f>
        <v>31800</v>
      </c>
      <c r="N286" s="383">
        <f>SUM(N287,N288,N289,N299)</f>
        <v>31800</v>
      </c>
      <c r="O286" s="383">
        <f>SUM(O287,O288,O289,O299)</f>
        <v>31800</v>
      </c>
    </row>
    <row r="287" spans="1:15" ht="12.75" customHeight="1">
      <c r="A287" s="14">
        <v>610</v>
      </c>
      <c r="B287" s="15"/>
      <c r="C287" s="16" t="s">
        <v>4</v>
      </c>
      <c r="D287" s="37">
        <v>14500</v>
      </c>
      <c r="E287" s="37">
        <v>5121</v>
      </c>
      <c r="F287" s="37"/>
      <c r="G287" s="37">
        <v>9944</v>
      </c>
      <c r="H287" s="38"/>
      <c r="I287" s="305">
        <v>13849</v>
      </c>
      <c r="J287" s="384"/>
      <c r="K287" s="627">
        <v>14500</v>
      </c>
      <c r="L287" s="711">
        <v>17066</v>
      </c>
      <c r="M287" s="711">
        <v>14000</v>
      </c>
      <c r="N287" s="336">
        <v>14000</v>
      </c>
      <c r="O287" s="336">
        <v>14000</v>
      </c>
    </row>
    <row r="288" spans="1:16" s="77" customFormat="1" ht="12.75">
      <c r="A288" s="14">
        <v>620</v>
      </c>
      <c r="B288" s="19"/>
      <c r="C288" s="20" t="s">
        <v>5</v>
      </c>
      <c r="D288" s="37">
        <v>5100</v>
      </c>
      <c r="E288" s="37">
        <v>1774</v>
      </c>
      <c r="F288" s="37"/>
      <c r="G288" s="37">
        <v>2969</v>
      </c>
      <c r="H288" s="38"/>
      <c r="I288" s="305">
        <v>4586</v>
      </c>
      <c r="J288" s="381"/>
      <c r="K288" s="198">
        <v>5100</v>
      </c>
      <c r="L288" s="712">
        <v>6280</v>
      </c>
      <c r="M288" s="712">
        <v>4400</v>
      </c>
      <c r="N288" s="336">
        <v>4400</v>
      </c>
      <c r="O288" s="336">
        <v>4400</v>
      </c>
      <c r="P288" s="1"/>
    </row>
    <row r="289" spans="1:15" ht="12.75" customHeight="1">
      <c r="A289" s="22">
        <v>630</v>
      </c>
      <c r="B289" s="23"/>
      <c r="C289" s="24" t="s">
        <v>6</v>
      </c>
      <c r="D289" s="37">
        <f>D290+D291+D292+D294+D295+D298</f>
        <v>13500</v>
      </c>
      <c r="E289" s="37">
        <v>3076</v>
      </c>
      <c r="F289" s="37"/>
      <c r="G289" s="37">
        <v>7131</v>
      </c>
      <c r="H289" s="38"/>
      <c r="I289" s="305">
        <f>I290+I291+I292+I294+I295+I298</f>
        <v>9715</v>
      </c>
      <c r="J289" s="385"/>
      <c r="K289" s="493">
        <f>SUM(K290,K291,K292,K294,K295,K296,K297,K298)</f>
        <v>12790</v>
      </c>
      <c r="L289" s="493">
        <f>L290+L291+L292+L293+L294+L295+L296+L297+L298</f>
        <v>15337</v>
      </c>
      <c r="M289" s="493">
        <f>SUM(M290,M291,M292,M294,M295,M296,M297,M298)</f>
        <v>13400</v>
      </c>
      <c r="N289" s="493">
        <f>SUM(N290,N291,N292,N294,N295,N296,N297,N298)</f>
        <v>13400</v>
      </c>
      <c r="O289" s="493">
        <f>SUM(O290,O291,O292,O294,O295,O296,O297,O298)</f>
        <v>13400</v>
      </c>
    </row>
    <row r="290" spans="1:15" ht="12.75">
      <c r="A290" s="25" t="s">
        <v>7</v>
      </c>
      <c r="B290" s="26"/>
      <c r="C290" s="27" t="s">
        <v>8</v>
      </c>
      <c r="D290" s="68">
        <v>0</v>
      </c>
      <c r="E290" s="68">
        <v>0</v>
      </c>
      <c r="F290" s="68"/>
      <c r="G290" s="68">
        <v>0</v>
      </c>
      <c r="H290" s="38"/>
      <c r="I290" s="334">
        <v>0</v>
      </c>
      <c r="J290" s="324"/>
      <c r="K290" s="618">
        <v>0</v>
      </c>
      <c r="L290" s="764">
        <v>0</v>
      </c>
      <c r="M290" s="701">
        <v>0</v>
      </c>
      <c r="N290" s="336">
        <v>0</v>
      </c>
      <c r="O290" s="336">
        <v>0</v>
      </c>
    </row>
    <row r="291" spans="1:15" ht="12.75">
      <c r="A291" s="25">
        <v>632</v>
      </c>
      <c r="B291" s="26"/>
      <c r="C291" s="27" t="s">
        <v>9</v>
      </c>
      <c r="D291" s="68">
        <v>10000</v>
      </c>
      <c r="E291" s="68">
        <v>2864</v>
      </c>
      <c r="F291" s="68"/>
      <c r="G291" s="68">
        <v>6431</v>
      </c>
      <c r="H291" s="38"/>
      <c r="I291" s="334">
        <v>8645</v>
      </c>
      <c r="J291" s="322"/>
      <c r="K291" s="628">
        <v>10000</v>
      </c>
      <c r="L291" s="765">
        <v>13016</v>
      </c>
      <c r="M291" s="571">
        <v>12000</v>
      </c>
      <c r="N291" s="336">
        <v>12000</v>
      </c>
      <c r="O291" s="336">
        <v>12000</v>
      </c>
    </row>
    <row r="292" spans="1:15" ht="12.75">
      <c r="A292" s="34">
        <v>633</v>
      </c>
      <c r="B292" s="39"/>
      <c r="C292" s="36" t="s">
        <v>68</v>
      </c>
      <c r="D292" s="68">
        <v>2000</v>
      </c>
      <c r="E292" s="68">
        <v>137</v>
      </c>
      <c r="F292" s="68"/>
      <c r="G292" s="68">
        <v>232</v>
      </c>
      <c r="H292" s="38"/>
      <c r="I292" s="334">
        <v>322</v>
      </c>
      <c r="J292" s="318"/>
      <c r="K292" s="188">
        <v>1200</v>
      </c>
      <c r="L292" s="766">
        <v>699</v>
      </c>
      <c r="M292" s="187">
        <v>400</v>
      </c>
      <c r="N292" s="336">
        <v>400</v>
      </c>
      <c r="O292" s="336">
        <v>400</v>
      </c>
    </row>
    <row r="293" spans="1:15" ht="12.75">
      <c r="A293" s="210">
        <v>633</v>
      </c>
      <c r="B293" s="211" t="s">
        <v>17</v>
      </c>
      <c r="C293" s="212" t="s">
        <v>320</v>
      </c>
      <c r="D293" s="218"/>
      <c r="E293" s="218"/>
      <c r="F293" s="218"/>
      <c r="G293" s="218"/>
      <c r="H293" s="235"/>
      <c r="I293" s="371">
        <v>166</v>
      </c>
      <c r="J293" s="327"/>
      <c r="K293" s="629">
        <v>200</v>
      </c>
      <c r="L293" s="757">
        <v>166</v>
      </c>
      <c r="M293" s="377">
        <v>0</v>
      </c>
      <c r="N293" s="336">
        <v>0</v>
      </c>
      <c r="O293" s="336">
        <v>0</v>
      </c>
    </row>
    <row r="294" spans="1:15" ht="12.75">
      <c r="A294" s="34">
        <v>634</v>
      </c>
      <c r="B294" s="39"/>
      <c r="C294" s="36" t="s">
        <v>79</v>
      </c>
      <c r="D294" s="68">
        <v>500</v>
      </c>
      <c r="E294" s="68">
        <v>30</v>
      </c>
      <c r="F294" s="68"/>
      <c r="G294" s="68">
        <v>119</v>
      </c>
      <c r="H294" s="38"/>
      <c r="I294" s="334">
        <v>162</v>
      </c>
      <c r="J294" s="324"/>
      <c r="K294" s="618">
        <v>400</v>
      </c>
      <c r="L294" s="764">
        <v>336</v>
      </c>
      <c r="M294" s="701">
        <v>200</v>
      </c>
      <c r="N294" s="336">
        <v>200</v>
      </c>
      <c r="O294" s="336">
        <v>200</v>
      </c>
    </row>
    <row r="295" spans="1:15" ht="12.75">
      <c r="A295" s="34">
        <v>635</v>
      </c>
      <c r="B295" s="39"/>
      <c r="C295" s="36" t="s">
        <v>70</v>
      </c>
      <c r="D295" s="68">
        <v>500</v>
      </c>
      <c r="E295" s="68">
        <v>0</v>
      </c>
      <c r="F295" s="68"/>
      <c r="G295" s="68">
        <v>23</v>
      </c>
      <c r="H295" s="38"/>
      <c r="I295" s="334">
        <v>112</v>
      </c>
      <c r="J295" s="322"/>
      <c r="K295" s="620">
        <v>200</v>
      </c>
      <c r="L295" s="765">
        <v>112</v>
      </c>
      <c r="M295" s="571">
        <v>300</v>
      </c>
      <c r="N295" s="336">
        <v>300</v>
      </c>
      <c r="O295" s="336">
        <v>300</v>
      </c>
    </row>
    <row r="296" spans="1:15" ht="12.75">
      <c r="A296" s="210">
        <v>636</v>
      </c>
      <c r="B296" s="211" t="s">
        <v>13</v>
      </c>
      <c r="C296" s="212" t="s">
        <v>277</v>
      </c>
      <c r="D296" s="218"/>
      <c r="E296" s="218"/>
      <c r="F296" s="218"/>
      <c r="G296" s="218"/>
      <c r="H296" s="38"/>
      <c r="I296" s="371">
        <v>218</v>
      </c>
      <c r="J296" s="318"/>
      <c r="K296" s="630">
        <v>220</v>
      </c>
      <c r="L296" s="742">
        <v>218</v>
      </c>
      <c r="M296" s="187">
        <v>0</v>
      </c>
      <c r="N296" s="336">
        <v>0</v>
      </c>
      <c r="O296" s="336">
        <v>0</v>
      </c>
    </row>
    <row r="297" spans="1:15" ht="12.75">
      <c r="A297" s="210">
        <v>637</v>
      </c>
      <c r="B297" s="211"/>
      <c r="C297" s="212" t="s">
        <v>65</v>
      </c>
      <c r="D297" s="218"/>
      <c r="E297" s="218"/>
      <c r="F297" s="218"/>
      <c r="G297" s="218"/>
      <c r="H297" s="38"/>
      <c r="I297" s="371">
        <v>266</v>
      </c>
      <c r="J297" s="327"/>
      <c r="K297" s="629">
        <v>270</v>
      </c>
      <c r="L297" s="757">
        <v>266</v>
      </c>
      <c r="M297" s="377">
        <v>0</v>
      </c>
      <c r="N297" s="336">
        <v>0</v>
      </c>
      <c r="O297" s="336">
        <v>0</v>
      </c>
    </row>
    <row r="298" spans="1:15" ht="12.75">
      <c r="A298" s="165">
        <v>637</v>
      </c>
      <c r="B298" s="166"/>
      <c r="C298" s="180" t="s">
        <v>65</v>
      </c>
      <c r="D298" s="106">
        <v>500</v>
      </c>
      <c r="E298" s="106">
        <v>45</v>
      </c>
      <c r="F298" s="106"/>
      <c r="G298" s="106">
        <v>326</v>
      </c>
      <c r="H298" s="107"/>
      <c r="I298" s="379">
        <v>474</v>
      </c>
      <c r="J298" s="318"/>
      <c r="K298" s="616">
        <v>500</v>
      </c>
      <c r="L298" s="766">
        <v>524</v>
      </c>
      <c r="M298" s="187">
        <v>500</v>
      </c>
      <c r="N298" s="336">
        <v>500</v>
      </c>
      <c r="O298" s="336">
        <v>500</v>
      </c>
    </row>
    <row r="299" spans="1:15" ht="12.75">
      <c r="A299" s="194">
        <v>642</v>
      </c>
      <c r="B299" s="185" t="s">
        <v>51</v>
      </c>
      <c r="C299" s="187" t="s">
        <v>280</v>
      </c>
      <c r="D299" s="188"/>
      <c r="E299" s="188"/>
      <c r="F299" s="188"/>
      <c r="G299" s="188"/>
      <c r="H299" s="243"/>
      <c r="I299" s="353">
        <v>1067</v>
      </c>
      <c r="J299" s="327"/>
      <c r="K299" s="493">
        <v>1067</v>
      </c>
      <c r="L299" s="377">
        <v>1067</v>
      </c>
      <c r="M299" s="377">
        <v>0</v>
      </c>
      <c r="N299" s="336">
        <v>0</v>
      </c>
      <c r="O299" s="336">
        <v>0</v>
      </c>
    </row>
    <row r="300" spans="1:9" ht="12.75">
      <c r="A300" s="47"/>
      <c r="B300" s="47"/>
      <c r="C300" s="47"/>
      <c r="D300" s="101"/>
      <c r="E300" s="101"/>
      <c r="F300" s="101"/>
      <c r="G300" s="101"/>
      <c r="H300" s="103"/>
      <c r="I300" s="101"/>
    </row>
    <row r="301" spans="1:15" ht="12.75">
      <c r="A301" s="8" t="s">
        <v>113</v>
      </c>
      <c r="B301" s="53"/>
      <c r="C301" s="53"/>
      <c r="D301" s="11">
        <v>0</v>
      </c>
      <c r="E301" s="11">
        <v>0</v>
      </c>
      <c r="F301" s="11"/>
      <c r="G301" s="11">
        <v>0</v>
      </c>
      <c r="H301" s="13"/>
      <c r="I301" s="346">
        <f>I302</f>
        <v>0</v>
      </c>
      <c r="J301" s="500">
        <v>0</v>
      </c>
      <c r="K301" s="614">
        <f>SUM(K302)</f>
        <v>0</v>
      </c>
      <c r="L301" s="614">
        <f>SUM(L302)</f>
        <v>0</v>
      </c>
      <c r="M301" s="614">
        <f>SUM(M302)</f>
        <v>0</v>
      </c>
      <c r="N301" s="614">
        <f>SUM(N302)</f>
        <v>0</v>
      </c>
      <c r="O301" s="614">
        <f>SUM(O302)</f>
        <v>0</v>
      </c>
    </row>
    <row r="302" spans="1:15" ht="12.75">
      <c r="A302" s="14">
        <v>637</v>
      </c>
      <c r="B302" s="19"/>
      <c r="C302" s="24" t="s">
        <v>65</v>
      </c>
      <c r="D302" s="108">
        <v>0</v>
      </c>
      <c r="E302" s="108">
        <v>0</v>
      </c>
      <c r="F302" s="108"/>
      <c r="G302" s="108">
        <v>0</v>
      </c>
      <c r="H302" s="109"/>
      <c r="I302" s="369">
        <f>I303</f>
        <v>0</v>
      </c>
      <c r="J302" s="318"/>
      <c r="K302" s="336">
        <f>SUM(K303)</f>
        <v>0</v>
      </c>
      <c r="L302" s="187">
        <v>0</v>
      </c>
      <c r="M302" s="187">
        <v>0</v>
      </c>
      <c r="N302" s="361">
        <v>0</v>
      </c>
      <c r="O302" s="361">
        <v>0</v>
      </c>
    </row>
    <row r="303" spans="1:15" ht="12.75">
      <c r="A303" s="34">
        <v>637</v>
      </c>
      <c r="B303" s="39" t="s">
        <v>35</v>
      </c>
      <c r="C303" s="26" t="s">
        <v>91</v>
      </c>
      <c r="D303" s="100">
        <v>0</v>
      </c>
      <c r="E303" s="68">
        <v>0</v>
      </c>
      <c r="F303" s="100"/>
      <c r="G303" s="68">
        <v>0</v>
      </c>
      <c r="H303" s="38"/>
      <c r="I303" s="334">
        <v>0</v>
      </c>
      <c r="J303" s="327"/>
      <c r="K303" s="337">
        <v>0</v>
      </c>
      <c r="L303" s="377">
        <v>0</v>
      </c>
      <c r="M303" s="377">
        <v>0</v>
      </c>
      <c r="N303" s="361">
        <v>0</v>
      </c>
      <c r="O303" s="361">
        <v>0</v>
      </c>
    </row>
    <row r="304" spans="1:9" ht="12.75">
      <c r="A304" s="47"/>
      <c r="B304" s="47"/>
      <c r="C304" s="47"/>
      <c r="D304" s="101"/>
      <c r="E304" s="101"/>
      <c r="F304" s="101"/>
      <c r="G304" s="101"/>
      <c r="H304" s="103"/>
      <c r="I304" s="101"/>
    </row>
    <row r="305" spans="1:15" ht="12.75">
      <c r="A305" s="8" t="s">
        <v>114</v>
      </c>
      <c r="B305" s="53"/>
      <c r="C305" s="54"/>
      <c r="D305" s="11">
        <f>D306+D307+D308</f>
        <v>1000</v>
      </c>
      <c r="E305" s="11">
        <v>235</v>
      </c>
      <c r="F305" s="444">
        <v>23.5</v>
      </c>
      <c r="G305" s="11">
        <v>312</v>
      </c>
      <c r="H305" s="13">
        <v>32.2</v>
      </c>
      <c r="I305" s="346">
        <f>I306+I307+I308</f>
        <v>369</v>
      </c>
      <c r="J305" s="500">
        <v>36.9</v>
      </c>
      <c r="K305" s="614">
        <f>SUM(K306,K307,K308)</f>
        <v>500</v>
      </c>
      <c r="L305" s="614">
        <f>SUM(L306,L307,L308)</f>
        <v>559</v>
      </c>
      <c r="M305" s="614">
        <f>SUM(M306,M307,M308)</f>
        <v>800</v>
      </c>
      <c r="N305" s="614">
        <f>SUM(N306,N307,N308)</f>
        <v>800</v>
      </c>
      <c r="O305" s="614">
        <f>SUM(O306,O307,O308)</f>
        <v>800</v>
      </c>
    </row>
    <row r="306" spans="1:15" ht="12.75">
      <c r="A306" s="14">
        <v>610</v>
      </c>
      <c r="B306" s="15"/>
      <c r="C306" s="16" t="s">
        <v>4</v>
      </c>
      <c r="D306" s="66">
        <v>0</v>
      </c>
      <c r="E306" s="50">
        <v>0</v>
      </c>
      <c r="F306" s="66"/>
      <c r="G306" s="50">
        <v>0</v>
      </c>
      <c r="H306" s="38"/>
      <c r="I306" s="286">
        <v>0</v>
      </c>
      <c r="J306" s="322"/>
      <c r="K306" s="491">
        <v>0</v>
      </c>
      <c r="L306" s="571">
        <v>0</v>
      </c>
      <c r="M306" s="571">
        <v>0</v>
      </c>
      <c r="N306" s="336">
        <v>0</v>
      </c>
      <c r="O306" s="336">
        <v>0</v>
      </c>
    </row>
    <row r="307" spans="1:16" s="77" customFormat="1" ht="12.75">
      <c r="A307" s="14">
        <v>620</v>
      </c>
      <c r="B307" s="19"/>
      <c r="C307" s="20" t="s">
        <v>5</v>
      </c>
      <c r="D307" s="66">
        <v>0</v>
      </c>
      <c r="E307" s="50">
        <v>0</v>
      </c>
      <c r="F307" s="66"/>
      <c r="G307" s="50">
        <v>0</v>
      </c>
      <c r="H307" s="38"/>
      <c r="I307" s="286">
        <v>0</v>
      </c>
      <c r="J307" s="318"/>
      <c r="K307" s="336">
        <v>0</v>
      </c>
      <c r="L307" s="187">
        <v>0</v>
      </c>
      <c r="M307" s="187">
        <v>0</v>
      </c>
      <c r="N307" s="336">
        <v>0</v>
      </c>
      <c r="O307" s="336">
        <v>0</v>
      </c>
      <c r="P307" s="1"/>
    </row>
    <row r="308" spans="1:15" ht="12.75">
      <c r="A308" s="22">
        <v>630</v>
      </c>
      <c r="B308" s="23"/>
      <c r="C308" s="24" t="s">
        <v>6</v>
      </c>
      <c r="D308" s="66">
        <v>1000</v>
      </c>
      <c r="E308" s="50">
        <v>235</v>
      </c>
      <c r="F308" s="66"/>
      <c r="G308" s="50">
        <v>312</v>
      </c>
      <c r="H308" s="38"/>
      <c r="I308" s="286">
        <f>I309+I310+I311+I312+I313</f>
        <v>369</v>
      </c>
      <c r="J308" s="327"/>
      <c r="K308" s="337">
        <f>SUM(K309,K310,K311,K312,K313)</f>
        <v>500</v>
      </c>
      <c r="L308" s="337">
        <f>SUM(L309,L310,L311,L312,L313)</f>
        <v>559</v>
      </c>
      <c r="M308" s="337">
        <f>SUM(M309,M310,M311,M312,M313)</f>
        <v>800</v>
      </c>
      <c r="N308" s="337">
        <f>SUM(N309,N310,N311,N312,N313)</f>
        <v>800</v>
      </c>
      <c r="O308" s="337">
        <f>SUM(O309,O310,O311,O312,O313)</f>
        <v>800</v>
      </c>
    </row>
    <row r="309" spans="1:15" ht="12.75">
      <c r="A309" s="25" t="s">
        <v>7</v>
      </c>
      <c r="B309" s="26"/>
      <c r="C309" s="27" t="s">
        <v>8</v>
      </c>
      <c r="D309" s="67">
        <v>0</v>
      </c>
      <c r="E309" s="68">
        <v>0</v>
      </c>
      <c r="F309" s="67"/>
      <c r="G309" s="68">
        <v>0</v>
      </c>
      <c r="H309" s="38"/>
      <c r="I309" s="334">
        <v>0</v>
      </c>
      <c r="J309" s="324"/>
      <c r="K309" s="618">
        <v>0</v>
      </c>
      <c r="L309" s="764">
        <v>0</v>
      </c>
      <c r="M309" s="701">
        <v>0</v>
      </c>
      <c r="N309" s="336">
        <v>0</v>
      </c>
      <c r="O309" s="336">
        <v>0</v>
      </c>
    </row>
    <row r="310" spans="1:15" ht="12.75">
      <c r="A310" s="25">
        <v>632</v>
      </c>
      <c r="B310" s="26"/>
      <c r="C310" s="27" t="s">
        <v>9</v>
      </c>
      <c r="D310" s="67">
        <v>500</v>
      </c>
      <c r="E310" s="68">
        <v>83</v>
      </c>
      <c r="F310" s="67"/>
      <c r="G310" s="68">
        <v>160</v>
      </c>
      <c r="H310" s="38"/>
      <c r="I310" s="334">
        <v>217</v>
      </c>
      <c r="J310" s="322"/>
      <c r="K310" s="620">
        <v>300</v>
      </c>
      <c r="L310" s="765">
        <v>260</v>
      </c>
      <c r="M310" s="571">
        <v>300</v>
      </c>
      <c r="N310" s="336">
        <v>300</v>
      </c>
      <c r="O310" s="336">
        <v>300</v>
      </c>
    </row>
    <row r="311" spans="1:15" ht="12.75">
      <c r="A311" s="34">
        <v>633</v>
      </c>
      <c r="B311" s="39"/>
      <c r="C311" s="36" t="s">
        <v>260</v>
      </c>
      <c r="D311" s="67">
        <v>500</v>
      </c>
      <c r="E311" s="68">
        <v>152</v>
      </c>
      <c r="F311" s="67"/>
      <c r="G311" s="68">
        <v>152</v>
      </c>
      <c r="H311" s="38"/>
      <c r="I311" s="334">
        <v>152</v>
      </c>
      <c r="J311" s="318"/>
      <c r="K311" s="616">
        <v>200</v>
      </c>
      <c r="L311" s="766">
        <v>299</v>
      </c>
      <c r="M311" s="187">
        <v>500</v>
      </c>
      <c r="N311" s="336">
        <v>500</v>
      </c>
      <c r="O311" s="336">
        <v>500</v>
      </c>
    </row>
    <row r="312" spans="1:15" ht="12.75">
      <c r="A312" s="34">
        <v>635</v>
      </c>
      <c r="B312" s="39"/>
      <c r="C312" s="36" t="s">
        <v>70</v>
      </c>
      <c r="D312" s="67">
        <v>0</v>
      </c>
      <c r="E312" s="68">
        <v>0</v>
      </c>
      <c r="F312" s="67"/>
      <c r="G312" s="68">
        <v>0</v>
      </c>
      <c r="H312" s="38"/>
      <c r="I312" s="334">
        <v>0</v>
      </c>
      <c r="J312" s="327"/>
      <c r="K312" s="617">
        <v>0</v>
      </c>
      <c r="L312" s="743">
        <v>0</v>
      </c>
      <c r="M312" s="377">
        <v>0</v>
      </c>
      <c r="N312" s="336">
        <v>0</v>
      </c>
      <c r="O312" s="336">
        <v>0</v>
      </c>
    </row>
    <row r="313" spans="1:15" ht="12.75">
      <c r="A313" s="34">
        <v>637</v>
      </c>
      <c r="B313" s="39"/>
      <c r="C313" s="36" t="s">
        <v>65</v>
      </c>
      <c r="D313" s="67">
        <f>D310+D311</f>
        <v>1000</v>
      </c>
      <c r="E313" s="67">
        <v>0</v>
      </c>
      <c r="F313" s="67"/>
      <c r="G313" s="67">
        <v>0</v>
      </c>
      <c r="H313" s="70"/>
      <c r="I313" s="372">
        <v>0</v>
      </c>
      <c r="J313" s="327"/>
      <c r="K313" s="617">
        <v>0</v>
      </c>
      <c r="L313" s="743">
        <v>0</v>
      </c>
      <c r="M313" s="377">
        <v>0</v>
      </c>
      <c r="N313" s="336">
        <v>0</v>
      </c>
      <c r="O313" s="336">
        <v>0</v>
      </c>
    </row>
    <row r="314" spans="1:15" ht="12.75">
      <c r="A314" s="47"/>
      <c r="B314" s="47"/>
      <c r="C314" s="47"/>
      <c r="D314" s="105"/>
      <c r="E314" s="105"/>
      <c r="F314" s="105"/>
      <c r="G314" s="105"/>
      <c r="H314" s="80"/>
      <c r="I314" s="105"/>
      <c r="K314" s="278"/>
      <c r="L314" s="278"/>
      <c r="M314" s="47"/>
      <c r="N314" s="47"/>
      <c r="O314" s="47"/>
    </row>
    <row r="315" spans="1:15" ht="12.75">
      <c r="A315" s="47"/>
      <c r="B315" s="47"/>
      <c r="C315" s="47"/>
      <c r="D315" s="105"/>
      <c r="E315" s="105"/>
      <c r="F315" s="105"/>
      <c r="G315" s="105"/>
      <c r="H315" s="80"/>
      <c r="I315" s="105"/>
      <c r="K315" s="278"/>
      <c r="L315" s="278"/>
      <c r="M315" s="47"/>
      <c r="N315" s="47"/>
      <c r="O315" s="47"/>
    </row>
    <row r="316" spans="1:9" ht="12.75">
      <c r="A316" s="47"/>
      <c r="B316" s="47"/>
      <c r="C316" s="47"/>
      <c r="D316" s="105"/>
      <c r="E316" s="105"/>
      <c r="F316" s="105"/>
      <c r="G316" s="105"/>
      <c r="H316" s="80"/>
      <c r="I316" s="105"/>
    </row>
    <row r="317" spans="1:9" ht="12.75">
      <c r="A317" s="47"/>
      <c r="B317" s="47"/>
      <c r="C317" s="47"/>
      <c r="D317" s="105"/>
      <c r="E317" s="105"/>
      <c r="F317" s="105"/>
      <c r="G317" s="105"/>
      <c r="H317" s="80"/>
      <c r="I317" s="105"/>
    </row>
    <row r="318" spans="1:9" ht="12.75">
      <c r="A318" s="47"/>
      <c r="B318" s="47"/>
      <c r="C318" s="47"/>
      <c r="D318" s="105"/>
      <c r="E318" s="105"/>
      <c r="F318" s="105"/>
      <c r="G318" s="105"/>
      <c r="H318" s="80"/>
      <c r="I318" s="105"/>
    </row>
    <row r="319" spans="1:9" ht="12.75">
      <c r="A319" s="47"/>
      <c r="B319" s="47"/>
      <c r="C319" s="47"/>
      <c r="D319" s="105"/>
      <c r="E319" s="105"/>
      <c r="F319" s="105"/>
      <c r="G319" s="105"/>
      <c r="H319" s="80"/>
      <c r="I319" s="105"/>
    </row>
    <row r="320" spans="1:15" ht="38.25">
      <c r="A320" s="4" t="s">
        <v>1</v>
      </c>
      <c r="B320" s="5"/>
      <c r="C320" s="6"/>
      <c r="D320" s="255" t="s">
        <v>282</v>
      </c>
      <c r="E320" s="255" t="s">
        <v>283</v>
      </c>
      <c r="F320" s="262" t="s">
        <v>2</v>
      </c>
      <c r="G320" s="255" t="s">
        <v>284</v>
      </c>
      <c r="H320" s="262" t="s">
        <v>2</v>
      </c>
      <c r="I320" s="255" t="s">
        <v>285</v>
      </c>
      <c r="J320" s="306" t="s">
        <v>2</v>
      </c>
      <c r="K320" s="279" t="s">
        <v>286</v>
      </c>
      <c r="L320" s="739" t="s">
        <v>287</v>
      </c>
      <c r="M320" s="693">
        <v>2012</v>
      </c>
      <c r="N320" s="693">
        <v>2013</v>
      </c>
      <c r="O320" s="693">
        <v>2014</v>
      </c>
    </row>
    <row r="321" spans="1:15" ht="12.75">
      <c r="A321" s="8" t="s">
        <v>115</v>
      </c>
      <c r="B321" s="53"/>
      <c r="C321" s="53"/>
      <c r="D321" s="11">
        <v>500</v>
      </c>
      <c r="E321" s="11">
        <v>585</v>
      </c>
      <c r="F321" s="468">
        <v>117</v>
      </c>
      <c r="G321" s="11">
        <v>585</v>
      </c>
      <c r="H321" s="13">
        <v>117</v>
      </c>
      <c r="I321" s="346">
        <f>I322</f>
        <v>586</v>
      </c>
      <c r="J321" s="494">
        <v>117.2</v>
      </c>
      <c r="K321" s="614">
        <f>SUM(K322)</f>
        <v>600</v>
      </c>
      <c r="L321" s="614">
        <f>SUM(L322)</f>
        <v>589</v>
      </c>
      <c r="M321" s="614">
        <f>SUM(M322)</f>
        <v>600</v>
      </c>
      <c r="N321" s="614">
        <f>SUM(N322)</f>
        <v>600</v>
      </c>
      <c r="O321" s="614">
        <f>SUM(O322)</f>
        <v>600</v>
      </c>
    </row>
    <row r="322" spans="1:15" ht="12.75">
      <c r="A322" s="14">
        <v>637</v>
      </c>
      <c r="B322" s="19"/>
      <c r="C322" s="24" t="s">
        <v>65</v>
      </c>
      <c r="D322" s="538">
        <v>500</v>
      </c>
      <c r="E322" s="538">
        <v>585</v>
      </c>
      <c r="F322" s="538"/>
      <c r="G322" s="538">
        <v>585</v>
      </c>
      <c r="H322" s="45"/>
      <c r="I322" s="539">
        <v>586</v>
      </c>
      <c r="J322" s="318"/>
      <c r="K322" s="336">
        <f>SUM(K323)</f>
        <v>600</v>
      </c>
      <c r="L322" s="187">
        <f>L323</f>
        <v>589</v>
      </c>
      <c r="M322" s="187">
        <v>600</v>
      </c>
      <c r="N322" s="336">
        <v>600</v>
      </c>
      <c r="O322" s="336">
        <v>600</v>
      </c>
    </row>
    <row r="323" spans="1:15" ht="12.75">
      <c r="A323" s="34">
        <v>637</v>
      </c>
      <c r="B323" s="39" t="s">
        <v>35</v>
      </c>
      <c r="C323" s="26" t="s">
        <v>116</v>
      </c>
      <c r="D323" s="100">
        <v>500</v>
      </c>
      <c r="E323" s="68">
        <v>585</v>
      </c>
      <c r="F323" s="100"/>
      <c r="G323" s="68">
        <v>585</v>
      </c>
      <c r="H323" s="38"/>
      <c r="I323" s="334">
        <v>586</v>
      </c>
      <c r="J323" s="327"/>
      <c r="K323" s="617">
        <v>600</v>
      </c>
      <c r="L323" s="743">
        <v>589</v>
      </c>
      <c r="M323" s="377">
        <v>600</v>
      </c>
      <c r="N323" s="336">
        <v>600</v>
      </c>
      <c r="O323" s="336">
        <v>600</v>
      </c>
    </row>
    <row r="324" spans="1:9" ht="12.75">
      <c r="A324" s="47"/>
      <c r="B324" s="47"/>
      <c r="C324" s="18"/>
      <c r="D324" s="104"/>
      <c r="E324" s="104"/>
      <c r="F324" s="104"/>
      <c r="G324" s="104"/>
      <c r="H324" s="103"/>
      <c r="I324" s="104"/>
    </row>
    <row r="325" spans="1:9" ht="12.75">
      <c r="A325" s="47"/>
      <c r="B325" s="47"/>
      <c r="C325" s="18"/>
      <c r="D325" s="101"/>
      <c r="E325" s="101"/>
      <c r="F325" s="101"/>
      <c r="G325" s="101"/>
      <c r="H325" s="103"/>
      <c r="I325" s="101"/>
    </row>
    <row r="326" spans="1:15" ht="12.75">
      <c r="A326" s="8" t="s">
        <v>117</v>
      </c>
      <c r="B326" s="53"/>
      <c r="C326" s="53"/>
      <c r="D326" s="11">
        <v>0</v>
      </c>
      <c r="E326" s="11">
        <v>0</v>
      </c>
      <c r="F326" s="11"/>
      <c r="G326" s="11">
        <v>0</v>
      </c>
      <c r="H326" s="13"/>
      <c r="I326" s="346">
        <v>0</v>
      </c>
      <c r="J326" s="500">
        <v>0</v>
      </c>
      <c r="K326" s="614">
        <f>SUM(K327)</f>
        <v>0</v>
      </c>
      <c r="L326" s="614">
        <f>SUM(L327)</f>
        <v>0</v>
      </c>
      <c r="M326" s="614">
        <f>SUM(M327)</f>
        <v>0</v>
      </c>
      <c r="N326" s="614">
        <f>SUM(N327)</f>
        <v>0</v>
      </c>
      <c r="O326" s="614">
        <f>SUM(O327)</f>
        <v>0</v>
      </c>
    </row>
    <row r="327" spans="1:15" ht="12.75">
      <c r="A327" s="14">
        <v>637</v>
      </c>
      <c r="B327" s="19"/>
      <c r="C327" s="24" t="s">
        <v>65</v>
      </c>
      <c r="D327" s="538">
        <v>0</v>
      </c>
      <c r="E327" s="538">
        <v>0</v>
      </c>
      <c r="F327" s="538"/>
      <c r="G327" s="538">
        <v>0</v>
      </c>
      <c r="H327" s="45"/>
      <c r="I327" s="539">
        <v>0</v>
      </c>
      <c r="J327" s="530"/>
      <c r="K327" s="336">
        <f>SUM(K328)</f>
        <v>0</v>
      </c>
      <c r="L327" s="187">
        <v>0</v>
      </c>
      <c r="M327" s="187">
        <v>0</v>
      </c>
      <c r="N327" s="336">
        <v>0</v>
      </c>
      <c r="O327" s="336">
        <v>0</v>
      </c>
    </row>
    <row r="328" spans="1:15" ht="12.75">
      <c r="A328" s="34">
        <v>637</v>
      </c>
      <c r="B328" s="39" t="s">
        <v>35</v>
      </c>
      <c r="C328" s="26" t="s">
        <v>91</v>
      </c>
      <c r="D328" s="100">
        <v>0</v>
      </c>
      <c r="E328" s="68">
        <v>0</v>
      </c>
      <c r="F328" s="100"/>
      <c r="G328" s="68">
        <v>0</v>
      </c>
      <c r="H328" s="38"/>
      <c r="I328" s="334">
        <v>0</v>
      </c>
      <c r="J328" s="531"/>
      <c r="K328" s="617">
        <v>0</v>
      </c>
      <c r="L328" s="377">
        <v>0</v>
      </c>
      <c r="M328" s="377">
        <v>0</v>
      </c>
      <c r="N328" s="336">
        <v>0</v>
      </c>
      <c r="O328" s="336">
        <v>0</v>
      </c>
    </row>
    <row r="329" spans="1:10" ht="12.75">
      <c r="A329" s="18"/>
      <c r="B329" s="18"/>
      <c r="C329" s="18"/>
      <c r="D329" s="105"/>
      <c r="E329" s="111"/>
      <c r="F329" s="105"/>
      <c r="G329" s="111"/>
      <c r="H329" s="80"/>
      <c r="I329" s="111"/>
      <c r="J329" s="7"/>
    </row>
    <row r="330" spans="1:15" ht="12.75">
      <c r="A330" s="8" t="s">
        <v>118</v>
      </c>
      <c r="B330" s="53"/>
      <c r="C330" s="54"/>
      <c r="D330" s="11">
        <f>D331+D332</f>
        <v>2500</v>
      </c>
      <c r="E330" s="11">
        <v>628</v>
      </c>
      <c r="F330" s="444">
        <v>25.12</v>
      </c>
      <c r="G330" s="11">
        <v>992</v>
      </c>
      <c r="H330" s="13">
        <v>39.68</v>
      </c>
      <c r="I330" s="346">
        <f>I331+I332</f>
        <v>1317</v>
      </c>
      <c r="J330" s="494">
        <v>52.68</v>
      </c>
      <c r="K330" s="613">
        <f>SUM(K331,K332)</f>
        <v>2000</v>
      </c>
      <c r="L330" s="613">
        <f>SUM(L331,L332)</f>
        <v>2451</v>
      </c>
      <c r="M330" s="613">
        <f>SUM(M331,M332)</f>
        <v>2500</v>
      </c>
      <c r="N330" s="613">
        <f>SUM(N331,N332)</f>
        <v>2500</v>
      </c>
      <c r="O330" s="613">
        <f>SUM(O331,O332)</f>
        <v>2500</v>
      </c>
    </row>
    <row r="331" spans="1:16" s="7" customFormat="1" ht="12.75">
      <c r="A331" s="22" t="s">
        <v>119</v>
      </c>
      <c r="B331" s="23"/>
      <c r="C331" s="24" t="s">
        <v>120</v>
      </c>
      <c r="D331" s="69">
        <v>2500</v>
      </c>
      <c r="E331" s="69">
        <v>628</v>
      </c>
      <c r="F331" s="69"/>
      <c r="G331" s="69">
        <v>992</v>
      </c>
      <c r="H331" s="70"/>
      <c r="I331" s="520">
        <v>1317</v>
      </c>
      <c r="J331" s="380"/>
      <c r="K331" s="492">
        <v>2000</v>
      </c>
      <c r="L331" s="571">
        <v>2451</v>
      </c>
      <c r="M331" s="571">
        <v>2500</v>
      </c>
      <c r="N331" s="491">
        <v>2500</v>
      </c>
      <c r="O331" s="491">
        <v>2500</v>
      </c>
      <c r="P331" s="1"/>
    </row>
    <row r="332" spans="1:16" s="77" customFormat="1" ht="12.75">
      <c r="A332" s="14">
        <v>642</v>
      </c>
      <c r="B332" s="19"/>
      <c r="C332" s="24" t="s">
        <v>121</v>
      </c>
      <c r="D332" s="50">
        <v>0</v>
      </c>
      <c r="E332" s="50">
        <v>0</v>
      </c>
      <c r="F332" s="50"/>
      <c r="G332" s="50">
        <v>0</v>
      </c>
      <c r="H332" s="38"/>
      <c r="I332" s="286">
        <v>0</v>
      </c>
      <c r="J332" s="530"/>
      <c r="K332" s="336">
        <f>SUM(K333)</f>
        <v>0</v>
      </c>
      <c r="L332" s="187">
        <v>0</v>
      </c>
      <c r="M332" s="187">
        <v>0</v>
      </c>
      <c r="N332" s="491">
        <v>0</v>
      </c>
      <c r="O332" s="491">
        <v>0</v>
      </c>
      <c r="P332" s="1"/>
    </row>
    <row r="333" spans="1:16" s="77" customFormat="1" ht="12.75">
      <c r="A333" s="34">
        <v>642</v>
      </c>
      <c r="B333" s="39" t="s">
        <v>13</v>
      </c>
      <c r="C333" s="27" t="s">
        <v>122</v>
      </c>
      <c r="D333" s="68">
        <v>0</v>
      </c>
      <c r="E333" s="68">
        <v>0</v>
      </c>
      <c r="F333" s="68"/>
      <c r="G333" s="68">
        <v>0</v>
      </c>
      <c r="H333" s="38"/>
      <c r="I333" s="334">
        <v>0</v>
      </c>
      <c r="J333" s="327"/>
      <c r="K333" s="617">
        <v>0</v>
      </c>
      <c r="L333" s="377">
        <v>0</v>
      </c>
      <c r="M333" s="377">
        <v>0</v>
      </c>
      <c r="N333" s="491">
        <v>0</v>
      </c>
      <c r="O333" s="491">
        <v>0</v>
      </c>
      <c r="P333" s="1"/>
    </row>
    <row r="334" spans="1:15" ht="12.75">
      <c r="A334" s="71" t="s">
        <v>123</v>
      </c>
      <c r="B334" s="72"/>
      <c r="C334" s="73" t="s">
        <v>124</v>
      </c>
      <c r="D334" s="74">
        <f>D278+D286+D301+D305+D321+D326+D330</f>
        <v>58600</v>
      </c>
      <c r="E334" s="74">
        <v>15972</v>
      </c>
      <c r="F334" s="481">
        <v>27.26</v>
      </c>
      <c r="G334" s="74">
        <v>30791</v>
      </c>
      <c r="H334" s="75">
        <v>52.54</v>
      </c>
      <c r="I334" s="373">
        <f>I278+I286+I301+I305+I321+I326+I330</f>
        <v>44901</v>
      </c>
      <c r="J334" s="498">
        <v>76.62</v>
      </c>
      <c r="K334" s="622">
        <f>SUM(K278,K286,K301,K305,K321,K326,K330)</f>
        <v>57057</v>
      </c>
      <c r="L334" s="622">
        <f>SUM(L278,L286,L301,L305,L321,L326,L330)</f>
        <v>67748</v>
      </c>
      <c r="M334" s="622">
        <f>SUM(M278,M286,M301,M305,M321,M326,M330)</f>
        <v>58850</v>
      </c>
      <c r="N334" s="625">
        <f>SUM(N278,N286,N301,N305,N321,N326,N330)</f>
        <v>58850</v>
      </c>
      <c r="O334" s="625">
        <f>SUM(O278,O286,O301,O305,O321,O326,O330)</f>
        <v>58850</v>
      </c>
    </row>
    <row r="335" spans="1:8" ht="12.75">
      <c r="A335" s="115"/>
      <c r="B335" s="18"/>
      <c r="C335" s="116"/>
      <c r="D335" s="76"/>
      <c r="E335" s="76"/>
      <c r="F335" s="76"/>
      <c r="G335" s="76"/>
      <c r="H335" s="117"/>
    </row>
    <row r="336" spans="1:8" ht="12.75">
      <c r="A336" s="115"/>
      <c r="B336" s="18"/>
      <c r="C336" s="116"/>
      <c r="D336" s="76"/>
      <c r="E336" s="76"/>
      <c r="F336" s="76"/>
      <c r="G336" s="76"/>
      <c r="H336" s="117"/>
    </row>
    <row r="337" spans="1:14" ht="12.75">
      <c r="A337" s="115"/>
      <c r="B337" s="18"/>
      <c r="C337" s="116"/>
      <c r="D337" s="76"/>
      <c r="E337" s="76"/>
      <c r="F337" s="76"/>
      <c r="G337" s="76"/>
      <c r="H337" s="117"/>
      <c r="J337" s="849" t="s">
        <v>308</v>
      </c>
      <c r="K337" s="849"/>
      <c r="L337" s="849"/>
      <c r="M337" s="849"/>
      <c r="N337" s="849"/>
    </row>
    <row r="338" spans="1:8" ht="12.75">
      <c r="A338" s="115"/>
      <c r="B338" s="18"/>
      <c r="C338" s="116"/>
      <c r="D338" s="76"/>
      <c r="E338" s="76"/>
      <c r="F338" s="76"/>
      <c r="G338" s="76"/>
      <c r="H338" s="117"/>
    </row>
    <row r="339" spans="1:15" ht="38.25">
      <c r="A339" s="4" t="s">
        <v>1</v>
      </c>
      <c r="B339" s="5"/>
      <c r="C339" s="6"/>
      <c r="D339" s="255" t="s">
        <v>282</v>
      </c>
      <c r="E339" s="255" t="s">
        <v>283</v>
      </c>
      <c r="F339" s="262" t="s">
        <v>2</v>
      </c>
      <c r="G339" s="255" t="s">
        <v>284</v>
      </c>
      <c r="H339" s="262" t="s">
        <v>2</v>
      </c>
      <c r="I339" s="255" t="s">
        <v>285</v>
      </c>
      <c r="J339" s="306" t="s">
        <v>2</v>
      </c>
      <c r="K339" s="279" t="s">
        <v>286</v>
      </c>
      <c r="L339" s="739" t="s">
        <v>339</v>
      </c>
      <c r="M339" s="693">
        <v>2012</v>
      </c>
      <c r="N339" s="693">
        <v>2013</v>
      </c>
      <c r="O339" s="693">
        <v>2014</v>
      </c>
    </row>
    <row r="340" spans="1:15" ht="12.75">
      <c r="A340" s="8" t="s">
        <v>125</v>
      </c>
      <c r="B340" s="53"/>
      <c r="C340" s="54"/>
      <c r="D340" s="11">
        <v>94000</v>
      </c>
      <c r="E340" s="11">
        <v>18804</v>
      </c>
      <c r="F340" s="444">
        <v>20</v>
      </c>
      <c r="G340" s="11">
        <v>42578</v>
      </c>
      <c r="H340" s="13">
        <v>45.3</v>
      </c>
      <c r="I340" s="346">
        <v>73320.18</v>
      </c>
      <c r="J340" s="494">
        <v>77.87</v>
      </c>
      <c r="K340" s="613">
        <f>SUM(K341,K342,K345,K346)</f>
        <v>104000</v>
      </c>
      <c r="L340" s="613">
        <f>SUM(L341,L342,L345,L346)</f>
        <v>105661</v>
      </c>
      <c r="M340" s="613">
        <f>M341+M342+M343+M344+M345+M346</f>
        <v>106700</v>
      </c>
      <c r="N340" s="613">
        <f>SUM(N341,N342,N345,N346)</f>
        <v>104000</v>
      </c>
      <c r="O340" s="613">
        <f>SUM(O341,O342,O345,O346)</f>
        <v>104000</v>
      </c>
    </row>
    <row r="341" spans="1:15" ht="12.75">
      <c r="A341" s="119" t="s">
        <v>126</v>
      </c>
      <c r="B341" s="120" t="s">
        <v>127</v>
      </c>
      <c r="C341" s="16" t="s">
        <v>4</v>
      </c>
      <c r="D341" s="69">
        <v>60000</v>
      </c>
      <c r="E341" s="69">
        <v>17289</v>
      </c>
      <c r="F341" s="69"/>
      <c r="G341" s="69">
        <v>28218</v>
      </c>
      <c r="H341" s="207"/>
      <c r="I341" s="520"/>
      <c r="J341" s="380"/>
      <c r="K341" s="492">
        <v>60000</v>
      </c>
      <c r="L341" s="571">
        <v>64944</v>
      </c>
      <c r="M341" s="571">
        <v>60000</v>
      </c>
      <c r="N341" s="336">
        <v>60000</v>
      </c>
      <c r="O341" s="336">
        <v>60000</v>
      </c>
    </row>
    <row r="342" spans="1:16" s="77" customFormat="1" ht="12.75">
      <c r="A342" s="121"/>
      <c r="B342" s="120" t="s">
        <v>119</v>
      </c>
      <c r="C342" s="24" t="s">
        <v>6</v>
      </c>
      <c r="D342" s="69">
        <v>22000</v>
      </c>
      <c r="E342" s="69">
        <v>244</v>
      </c>
      <c r="F342" s="69"/>
      <c r="G342" s="69">
        <v>8780</v>
      </c>
      <c r="H342" s="536"/>
      <c r="I342" s="520"/>
      <c r="J342" s="335"/>
      <c r="K342" s="200">
        <v>32000</v>
      </c>
      <c r="L342" s="187">
        <v>40717</v>
      </c>
      <c r="M342" s="187">
        <v>32000</v>
      </c>
      <c r="N342" s="336">
        <v>32000</v>
      </c>
      <c r="O342" s="336">
        <v>32000</v>
      </c>
      <c r="P342" s="1"/>
    </row>
    <row r="343" spans="1:16" s="77" customFormat="1" ht="12.75">
      <c r="A343" s="121"/>
      <c r="B343" s="120"/>
      <c r="C343" s="770" t="s">
        <v>342</v>
      </c>
      <c r="D343" s="771"/>
      <c r="E343" s="771"/>
      <c r="F343" s="771"/>
      <c r="G343" s="771"/>
      <c r="H343" s="772"/>
      <c r="I343" s="773"/>
      <c r="J343" s="761"/>
      <c r="K343" s="762"/>
      <c r="L343" s="757">
        <v>166</v>
      </c>
      <c r="M343" s="842">
        <v>200</v>
      </c>
      <c r="N343" s="757"/>
      <c r="O343" s="336"/>
      <c r="P343" s="1"/>
    </row>
    <row r="344" spans="1:16" s="77" customFormat="1" ht="12.75">
      <c r="A344" s="121"/>
      <c r="B344" s="120"/>
      <c r="C344" s="770" t="s">
        <v>343</v>
      </c>
      <c r="D344" s="771"/>
      <c r="E344" s="771"/>
      <c r="F344" s="771"/>
      <c r="G344" s="771"/>
      <c r="H344" s="772"/>
      <c r="I344" s="773"/>
      <c r="J344" s="761"/>
      <c r="K344" s="762"/>
      <c r="L344" s="757">
        <v>3080</v>
      </c>
      <c r="M344" s="842">
        <v>2500</v>
      </c>
      <c r="N344" s="757"/>
      <c r="O344" s="336"/>
      <c r="P344" s="1"/>
    </row>
    <row r="345" spans="1:16" s="77" customFormat="1" ht="12.75">
      <c r="A345" s="121" t="s">
        <v>128</v>
      </c>
      <c r="B345" s="120">
        <v>610.62</v>
      </c>
      <c r="C345" s="24" t="s">
        <v>4</v>
      </c>
      <c r="D345" s="69">
        <v>11000</v>
      </c>
      <c r="E345" s="69">
        <v>0</v>
      </c>
      <c r="F345" s="69"/>
      <c r="G345" s="69">
        <v>0</v>
      </c>
      <c r="H345" s="536"/>
      <c r="I345" s="520">
        <v>0</v>
      </c>
      <c r="J345" s="328"/>
      <c r="K345" s="493">
        <v>11000</v>
      </c>
      <c r="L345" s="377">
        <v>0</v>
      </c>
      <c r="M345" s="377">
        <v>11000</v>
      </c>
      <c r="N345" s="336">
        <v>11000</v>
      </c>
      <c r="O345" s="336">
        <v>11000</v>
      </c>
      <c r="P345" s="1"/>
    </row>
    <row r="346" spans="1:16" s="77" customFormat="1" ht="12.75">
      <c r="A346" s="119"/>
      <c r="B346" s="120">
        <v>630.64</v>
      </c>
      <c r="C346" s="16" t="s">
        <v>6</v>
      </c>
      <c r="D346" s="69">
        <v>1000</v>
      </c>
      <c r="E346" s="69">
        <v>1271</v>
      </c>
      <c r="F346" s="69"/>
      <c r="G346" s="69">
        <v>5580</v>
      </c>
      <c r="H346" s="207"/>
      <c r="I346" s="520"/>
      <c r="J346" s="531"/>
      <c r="K346" s="493">
        <v>1000</v>
      </c>
      <c r="L346" s="377">
        <v>0</v>
      </c>
      <c r="M346" s="377">
        <v>1000</v>
      </c>
      <c r="N346" s="336">
        <v>1000</v>
      </c>
      <c r="O346" s="336">
        <v>1000</v>
      </c>
      <c r="P346" s="1"/>
    </row>
    <row r="347" spans="1:16" s="77" customFormat="1" ht="12.75">
      <c r="A347" s="79"/>
      <c r="B347" s="78"/>
      <c r="C347" s="122"/>
      <c r="D347" s="61"/>
      <c r="E347" s="61"/>
      <c r="F347" s="61"/>
      <c r="G347" s="61"/>
      <c r="H347" s="123"/>
      <c r="I347" s="61"/>
      <c r="J347" s="1"/>
      <c r="K347" s="1"/>
      <c r="L347" s="1"/>
      <c r="M347" s="1"/>
      <c r="N347" s="1"/>
      <c r="O347" s="1"/>
      <c r="P347" s="1"/>
    </row>
    <row r="348" spans="1:15" ht="12.75">
      <c r="A348" s="8" t="s">
        <v>129</v>
      </c>
      <c r="B348" s="53"/>
      <c r="C348" s="54"/>
      <c r="D348" s="124">
        <v>430000</v>
      </c>
      <c r="E348" s="11">
        <v>64653</v>
      </c>
      <c r="F348" s="13">
        <v>15.04</v>
      </c>
      <c r="G348" s="11">
        <v>172334</v>
      </c>
      <c r="H348" s="13">
        <v>40.08</v>
      </c>
      <c r="I348" s="346">
        <v>317099</v>
      </c>
      <c r="J348" s="631">
        <v>73.74</v>
      </c>
      <c r="K348" s="613">
        <f>SUM(K349,K350,K351,K355)</f>
        <v>430000</v>
      </c>
      <c r="L348" s="613">
        <f>L349+L350</f>
        <v>436717</v>
      </c>
      <c r="M348" s="613">
        <f>SUM(M349,M350,M351,M352,M353,M354,M355)</f>
        <v>402300</v>
      </c>
      <c r="N348" s="613">
        <f>SUM(N349,N350,N351,N355)</f>
        <v>341000</v>
      </c>
      <c r="O348" s="613">
        <f>SUM(O349,O350,O351,O355)</f>
        <v>341000</v>
      </c>
    </row>
    <row r="349" spans="1:15" ht="12.75">
      <c r="A349" s="25" t="s">
        <v>127</v>
      </c>
      <c r="B349" s="120"/>
      <c r="C349" s="16" t="s">
        <v>4</v>
      </c>
      <c r="D349" s="32">
        <v>355000</v>
      </c>
      <c r="E349" s="32">
        <v>61789</v>
      </c>
      <c r="F349" s="32"/>
      <c r="G349" s="32">
        <v>146404</v>
      </c>
      <c r="H349" s="535"/>
      <c r="I349" s="348"/>
      <c r="J349" s="380"/>
      <c r="K349" s="492">
        <v>355000</v>
      </c>
      <c r="L349" s="571">
        <v>372462</v>
      </c>
      <c r="M349" s="571">
        <v>322000</v>
      </c>
      <c r="N349" s="491">
        <v>274000</v>
      </c>
      <c r="O349" s="491">
        <v>274000</v>
      </c>
    </row>
    <row r="350" spans="1:15" ht="12.75">
      <c r="A350" s="25" t="s">
        <v>119</v>
      </c>
      <c r="B350" s="120"/>
      <c r="C350" s="24" t="s">
        <v>6</v>
      </c>
      <c r="D350" s="69">
        <v>49000</v>
      </c>
      <c r="E350" s="69">
        <v>504</v>
      </c>
      <c r="F350" s="69"/>
      <c r="G350" s="69">
        <v>25930</v>
      </c>
      <c r="H350" s="536"/>
      <c r="I350" s="520"/>
      <c r="J350" s="537"/>
      <c r="K350" s="200">
        <v>49000</v>
      </c>
      <c r="L350" s="187">
        <v>64255</v>
      </c>
      <c r="M350" s="187">
        <v>42000</v>
      </c>
      <c r="N350" s="491">
        <v>40000</v>
      </c>
      <c r="O350" s="491">
        <v>40000</v>
      </c>
    </row>
    <row r="351" spans="1:16" s="77" customFormat="1" ht="12.75">
      <c r="A351" s="25" t="s">
        <v>130</v>
      </c>
      <c r="B351" s="26"/>
      <c r="C351" s="27" t="s">
        <v>346</v>
      </c>
      <c r="D351" s="69">
        <v>18000</v>
      </c>
      <c r="E351" s="69">
        <v>0</v>
      </c>
      <c r="F351" s="69"/>
      <c r="G351" s="69">
        <v>0</v>
      </c>
      <c r="H351" s="536"/>
      <c r="I351" s="520">
        <v>0</v>
      </c>
      <c r="J351" s="531"/>
      <c r="K351" s="493">
        <v>18000</v>
      </c>
      <c r="L351" s="764">
        <v>17980</v>
      </c>
      <c r="M351" s="377">
        <v>18000</v>
      </c>
      <c r="N351" s="491">
        <v>18000</v>
      </c>
      <c r="O351" s="491">
        <v>18000</v>
      </c>
      <c r="P351" s="1"/>
    </row>
    <row r="352" spans="1:16" s="77" customFormat="1" ht="12.75">
      <c r="A352" s="774"/>
      <c r="B352" s="775"/>
      <c r="C352" s="776" t="s">
        <v>347</v>
      </c>
      <c r="D352" s="777"/>
      <c r="E352" s="777"/>
      <c r="F352" s="777"/>
      <c r="G352" s="777"/>
      <c r="H352" s="778"/>
      <c r="I352" s="777"/>
      <c r="J352" s="779"/>
      <c r="K352" s="780"/>
      <c r="L352" s="745">
        <v>3740</v>
      </c>
      <c r="M352" s="840">
        <v>3500</v>
      </c>
      <c r="N352" s="745"/>
      <c r="O352" s="491"/>
      <c r="P352" s="1"/>
    </row>
    <row r="353" spans="1:16" s="77" customFormat="1" ht="12.75">
      <c r="A353" s="774"/>
      <c r="B353" s="775"/>
      <c r="C353" s="776" t="s">
        <v>348</v>
      </c>
      <c r="D353" s="777"/>
      <c r="E353" s="777"/>
      <c r="F353" s="777"/>
      <c r="G353" s="777"/>
      <c r="H353" s="778"/>
      <c r="I353" s="777"/>
      <c r="J353" s="779"/>
      <c r="K353" s="780"/>
      <c r="L353" s="745">
        <v>6120</v>
      </c>
      <c r="M353" s="840">
        <v>6000</v>
      </c>
      <c r="N353" s="745"/>
      <c r="O353" s="491"/>
      <c r="P353" s="1"/>
    </row>
    <row r="354" spans="1:16" s="77" customFormat="1" ht="12.75">
      <c r="A354" s="774"/>
      <c r="B354" s="775"/>
      <c r="C354" s="776" t="s">
        <v>349</v>
      </c>
      <c r="D354" s="777"/>
      <c r="E354" s="777"/>
      <c r="F354" s="777"/>
      <c r="G354" s="777"/>
      <c r="H354" s="778"/>
      <c r="I354" s="777"/>
      <c r="J354" s="779"/>
      <c r="K354" s="780"/>
      <c r="L354" s="745">
        <v>2822</v>
      </c>
      <c r="M354" s="840">
        <v>2800</v>
      </c>
      <c r="N354" s="745"/>
      <c r="O354" s="491"/>
      <c r="P354" s="1"/>
    </row>
    <row r="355" spans="1:15" ht="12.75">
      <c r="A355" s="214" t="s">
        <v>130</v>
      </c>
      <c r="B355" s="215"/>
      <c r="C355" s="216" t="s">
        <v>350</v>
      </c>
      <c r="D355" s="217">
        <v>8000</v>
      </c>
      <c r="E355" s="217">
        <v>2360</v>
      </c>
      <c r="F355" s="217"/>
      <c r="G355" s="217">
        <v>4720</v>
      </c>
      <c r="H355" s="219"/>
      <c r="I355" s="347">
        <v>4720</v>
      </c>
      <c r="J355" s="324"/>
      <c r="K355" s="619">
        <v>8000</v>
      </c>
      <c r="L355" s="768">
        <v>7693</v>
      </c>
      <c r="M355" s="729">
        <v>8000</v>
      </c>
      <c r="N355" s="728">
        <v>9000</v>
      </c>
      <c r="O355" s="728">
        <v>9000</v>
      </c>
    </row>
    <row r="356" spans="1:15" ht="12.75">
      <c r="A356" s="126" t="s">
        <v>131</v>
      </c>
      <c r="B356" s="127"/>
      <c r="C356" s="128" t="s">
        <v>132</v>
      </c>
      <c r="D356" s="11">
        <f>D357+D358+D359</f>
        <v>51000</v>
      </c>
      <c r="E356" s="11">
        <v>15399</v>
      </c>
      <c r="F356" s="444">
        <v>30.19</v>
      </c>
      <c r="G356" s="11">
        <v>30760</v>
      </c>
      <c r="H356" s="13">
        <v>60.31</v>
      </c>
      <c r="I356" s="346">
        <f>I357+I358+I359</f>
        <v>42470</v>
      </c>
      <c r="J356" s="494">
        <v>83.27</v>
      </c>
      <c r="K356" s="613">
        <f>SUM(K357,K358,K359)</f>
        <v>51000</v>
      </c>
      <c r="L356" s="769">
        <f>SUM(L357,L358,L359)</f>
        <v>60013</v>
      </c>
      <c r="M356" s="613">
        <f>SUM(M357,M358,M359)</f>
        <v>56800</v>
      </c>
      <c r="N356" s="613">
        <f>SUM(N357,N358,N359)</f>
        <v>55300</v>
      </c>
      <c r="O356" s="613">
        <f>SUM(O357,O358,O359)</f>
        <v>55300</v>
      </c>
    </row>
    <row r="357" spans="1:15" ht="12.75">
      <c r="A357" s="14">
        <v>610</v>
      </c>
      <c r="B357" s="15"/>
      <c r="C357" s="16" t="s">
        <v>4</v>
      </c>
      <c r="D357" s="66">
        <v>17000</v>
      </c>
      <c r="E357" s="50">
        <v>5045</v>
      </c>
      <c r="F357" s="66"/>
      <c r="G357" s="50">
        <v>9870</v>
      </c>
      <c r="H357" s="38"/>
      <c r="I357" s="286">
        <v>15052</v>
      </c>
      <c r="J357" s="530"/>
      <c r="K357" s="200">
        <v>17000</v>
      </c>
      <c r="L357" s="187">
        <v>20265</v>
      </c>
      <c r="M357" s="187">
        <v>18000</v>
      </c>
      <c r="N357" s="336">
        <v>18000</v>
      </c>
      <c r="O357" s="336">
        <v>18000</v>
      </c>
    </row>
    <row r="358" spans="1:15" ht="12.75">
      <c r="A358" s="14">
        <v>620</v>
      </c>
      <c r="B358" s="19"/>
      <c r="C358" s="20" t="s">
        <v>5</v>
      </c>
      <c r="D358" s="66">
        <v>6000</v>
      </c>
      <c r="E358" s="50">
        <v>1767</v>
      </c>
      <c r="F358" s="66"/>
      <c r="G358" s="50">
        <v>2975</v>
      </c>
      <c r="H358" s="38"/>
      <c r="I358" s="286">
        <v>4788</v>
      </c>
      <c r="J358" s="531"/>
      <c r="K358" s="493">
        <v>6000</v>
      </c>
      <c r="L358" s="377">
        <v>7181</v>
      </c>
      <c r="M358" s="377">
        <v>6000</v>
      </c>
      <c r="N358" s="337">
        <v>6000</v>
      </c>
      <c r="O358" s="336">
        <v>6000</v>
      </c>
    </row>
    <row r="359" spans="1:15" ht="12.75">
      <c r="A359" s="22">
        <v>630</v>
      </c>
      <c r="B359" s="23"/>
      <c r="C359" s="24" t="s">
        <v>6</v>
      </c>
      <c r="D359" s="66">
        <v>28000</v>
      </c>
      <c r="E359" s="50">
        <v>8587</v>
      </c>
      <c r="F359" s="66"/>
      <c r="G359" s="50">
        <v>17915</v>
      </c>
      <c r="H359" s="38"/>
      <c r="I359" s="286">
        <f>I360+I361+I363+I365</f>
        <v>22630</v>
      </c>
      <c r="J359" s="533"/>
      <c r="K359" s="599">
        <f>SUM(K360,K361,K363,K365)</f>
        <v>28000</v>
      </c>
      <c r="L359" s="599">
        <f>L360+L361+L363+L364+L365</f>
        <v>32567</v>
      </c>
      <c r="M359" s="599">
        <f>SUM(M360,M361,M363,M365,M364)</f>
        <v>32800</v>
      </c>
      <c r="N359" s="599">
        <f>SUM(N360,N361,N363,N365,N364)</f>
        <v>31300</v>
      </c>
      <c r="O359" s="599">
        <f>SUM(O360,O361,O363,O365,O364)</f>
        <v>31300</v>
      </c>
    </row>
    <row r="360" spans="1:15" ht="12.75">
      <c r="A360" s="806">
        <v>632</v>
      </c>
      <c r="B360" s="807"/>
      <c r="C360" s="808" t="s">
        <v>249</v>
      </c>
      <c r="D360" s="168"/>
      <c r="E360" s="106">
        <v>2461</v>
      </c>
      <c r="F360" s="168"/>
      <c r="G360" s="106">
        <v>4678</v>
      </c>
      <c r="H360" s="107"/>
      <c r="I360" s="379">
        <v>6007</v>
      </c>
      <c r="J360" s="534"/>
      <c r="K360" s="628">
        <v>8000</v>
      </c>
      <c r="L360" s="765">
        <v>8702</v>
      </c>
      <c r="M360" s="571">
        <v>10000</v>
      </c>
      <c r="N360" s="491">
        <v>10000</v>
      </c>
      <c r="O360" s="491">
        <v>10000</v>
      </c>
    </row>
    <row r="361" spans="1:15" ht="12.75">
      <c r="A361" s="829">
        <v>633</v>
      </c>
      <c r="B361" s="830"/>
      <c r="C361" s="831" t="s">
        <v>69</v>
      </c>
      <c r="D361" s="832"/>
      <c r="E361" s="752">
        <v>6</v>
      </c>
      <c r="F361" s="832"/>
      <c r="G361" s="752">
        <v>6</v>
      </c>
      <c r="H361" s="753"/>
      <c r="I361" s="754">
        <v>116</v>
      </c>
      <c r="J361" s="530"/>
      <c r="K361" s="616">
        <v>0</v>
      </c>
      <c r="L361" s="766">
        <v>257</v>
      </c>
      <c r="M361" s="187">
        <v>150</v>
      </c>
      <c r="N361" s="336">
        <v>150</v>
      </c>
      <c r="O361" s="336">
        <v>150</v>
      </c>
    </row>
    <row r="362" spans="1:15" ht="38.25">
      <c r="A362" s="815" t="s">
        <v>1</v>
      </c>
      <c r="B362" s="816"/>
      <c r="C362" s="817"/>
      <c r="D362" s="425" t="s">
        <v>282</v>
      </c>
      <c r="E362" s="425" t="s">
        <v>283</v>
      </c>
      <c r="F362" s="426" t="s">
        <v>2</v>
      </c>
      <c r="G362" s="425" t="s">
        <v>284</v>
      </c>
      <c r="H362" s="426" t="s">
        <v>2</v>
      </c>
      <c r="I362" s="425" t="s">
        <v>285</v>
      </c>
      <c r="J362" s="426" t="s">
        <v>2</v>
      </c>
      <c r="K362" s="818" t="s">
        <v>286</v>
      </c>
      <c r="L362" s="819" t="s">
        <v>339</v>
      </c>
      <c r="M362" s="820">
        <v>2012</v>
      </c>
      <c r="N362" s="820">
        <v>2013</v>
      </c>
      <c r="O362" s="821">
        <v>2014</v>
      </c>
    </row>
    <row r="363" spans="1:15" ht="12.75">
      <c r="A363" s="809">
        <v>633</v>
      </c>
      <c r="B363" s="810" t="s">
        <v>23</v>
      </c>
      <c r="C363" s="811" t="s">
        <v>250</v>
      </c>
      <c r="D363" s="812"/>
      <c r="E363" s="813">
        <v>6100</v>
      </c>
      <c r="F363" s="812"/>
      <c r="G363" s="813">
        <v>13211</v>
      </c>
      <c r="H363" s="45"/>
      <c r="I363" s="814">
        <v>16487</v>
      </c>
      <c r="J363" s="531"/>
      <c r="K363" s="632">
        <v>20000</v>
      </c>
      <c r="L363" s="743">
        <v>23451</v>
      </c>
      <c r="M363" s="377">
        <v>21000</v>
      </c>
      <c r="N363" s="337">
        <v>21000</v>
      </c>
      <c r="O363" s="337">
        <v>21000</v>
      </c>
    </row>
    <row r="364" spans="1:15" ht="12.75">
      <c r="A364" s="201"/>
      <c r="B364" s="202"/>
      <c r="C364" s="705">
        <v>635004</v>
      </c>
      <c r="D364" s="66"/>
      <c r="E364" s="68"/>
      <c r="F364" s="66"/>
      <c r="G364" s="68"/>
      <c r="H364" s="38"/>
      <c r="I364" s="334"/>
      <c r="J364" s="531"/>
      <c r="K364" s="632"/>
      <c r="L364" s="743">
        <v>8</v>
      </c>
      <c r="M364" s="377">
        <v>1500</v>
      </c>
      <c r="N364" s="337">
        <v>0</v>
      </c>
      <c r="O364" s="336">
        <v>0</v>
      </c>
    </row>
    <row r="365" spans="1:15" ht="12.75">
      <c r="A365" s="203">
        <v>637</v>
      </c>
      <c r="B365" s="204"/>
      <c r="C365" s="205" t="s">
        <v>65</v>
      </c>
      <c r="D365" s="66"/>
      <c r="E365" s="68">
        <v>20</v>
      </c>
      <c r="F365" s="66"/>
      <c r="G365" s="68">
        <v>20</v>
      </c>
      <c r="H365" s="38"/>
      <c r="I365" s="334">
        <v>20</v>
      </c>
      <c r="J365" s="530"/>
      <c r="K365" s="616">
        <v>0</v>
      </c>
      <c r="L365" s="766">
        <v>149</v>
      </c>
      <c r="M365" s="187">
        <v>150</v>
      </c>
      <c r="N365" s="336">
        <v>150</v>
      </c>
      <c r="O365" s="336">
        <v>150</v>
      </c>
    </row>
    <row r="366" spans="1:15" ht="12.75">
      <c r="A366" s="71" t="s">
        <v>133</v>
      </c>
      <c r="B366" s="72"/>
      <c r="C366" s="73" t="s">
        <v>134</v>
      </c>
      <c r="D366" s="74">
        <f>D340+D348+D356</f>
        <v>575000</v>
      </c>
      <c r="E366" s="74">
        <v>98856</v>
      </c>
      <c r="F366" s="74"/>
      <c r="G366" s="74">
        <v>245672</v>
      </c>
      <c r="H366" s="75">
        <v>42.73</v>
      </c>
      <c r="I366" s="373">
        <f>SUM(I340,I348,I356)</f>
        <v>432889.18</v>
      </c>
      <c r="J366" s="378"/>
      <c r="K366" s="622">
        <f>SUM(K340,K348,K356)</f>
        <v>585000</v>
      </c>
      <c r="L366" s="622">
        <f>SUM(L340,L348,L356)</f>
        <v>602391</v>
      </c>
      <c r="M366" s="622">
        <f>SUM(M340,M348,M356)</f>
        <v>565800</v>
      </c>
      <c r="N366" s="622">
        <f>SUM(N340,N348,N356)</f>
        <v>500300</v>
      </c>
      <c r="O366" s="622">
        <f>SUM(O340,O348,O356)</f>
        <v>500300</v>
      </c>
    </row>
    <row r="367" spans="1:8" ht="12.75">
      <c r="A367" s="18"/>
      <c r="B367" s="18"/>
      <c r="C367" s="18"/>
      <c r="D367" s="105"/>
      <c r="E367" s="111"/>
      <c r="F367" s="105"/>
      <c r="G367" s="111"/>
      <c r="H367" s="80"/>
    </row>
    <row r="368" spans="1:8" ht="12.75">
      <c r="A368" s="18"/>
      <c r="B368" s="18"/>
      <c r="C368" s="18"/>
      <c r="D368" s="105"/>
      <c r="E368" s="111"/>
      <c r="F368" s="105"/>
      <c r="G368" s="111"/>
      <c r="H368" s="80"/>
    </row>
    <row r="369" spans="1:8" ht="12.75">
      <c r="A369" s="18"/>
      <c r="B369" s="18"/>
      <c r="C369" s="18"/>
      <c r="D369" s="105"/>
      <c r="E369" s="111"/>
      <c r="F369" s="105"/>
      <c r="G369" s="111"/>
      <c r="H369" s="80"/>
    </row>
    <row r="370" spans="1:8" ht="12.75">
      <c r="A370" s="18"/>
      <c r="B370" s="18"/>
      <c r="C370" s="18"/>
      <c r="D370" s="105"/>
      <c r="E370" s="111"/>
      <c r="F370" s="105"/>
      <c r="G370" s="111"/>
      <c r="H370" s="80"/>
    </row>
    <row r="371" spans="1:14" ht="12.75">
      <c r="A371" s="18"/>
      <c r="B371" s="18"/>
      <c r="C371" s="18"/>
      <c r="D371" s="105"/>
      <c r="E371" s="111"/>
      <c r="F371" s="105"/>
      <c r="G371" s="111"/>
      <c r="H371" s="80"/>
      <c r="J371" s="767" t="s">
        <v>309</v>
      </c>
      <c r="K371" s="767"/>
      <c r="L371" s="767"/>
      <c r="M371" s="767"/>
      <c r="N371" s="767"/>
    </row>
    <row r="372" spans="1:8" ht="12.75">
      <c r="A372" s="18"/>
      <c r="B372" s="18"/>
      <c r="C372" s="18"/>
      <c r="D372" s="105"/>
      <c r="E372" s="111"/>
      <c r="F372" s="105"/>
      <c r="G372" s="111"/>
      <c r="H372" s="80"/>
    </row>
    <row r="373" spans="1:15" ht="38.25">
      <c r="A373" s="4" t="s">
        <v>1</v>
      </c>
      <c r="B373" s="5"/>
      <c r="C373" s="6"/>
      <c r="D373" s="255" t="s">
        <v>282</v>
      </c>
      <c r="E373" s="255" t="s">
        <v>283</v>
      </c>
      <c r="F373" s="262" t="s">
        <v>2</v>
      </c>
      <c r="G373" s="255" t="s">
        <v>284</v>
      </c>
      <c r="H373" s="262" t="s">
        <v>2</v>
      </c>
      <c r="I373" s="255" t="s">
        <v>285</v>
      </c>
      <c r="J373" s="306" t="s">
        <v>2</v>
      </c>
      <c r="K373" s="279" t="s">
        <v>286</v>
      </c>
      <c r="L373" s="739" t="s">
        <v>339</v>
      </c>
      <c r="M373" s="693">
        <v>2012</v>
      </c>
      <c r="N373" s="693">
        <v>2013</v>
      </c>
      <c r="O373" s="693">
        <v>2014</v>
      </c>
    </row>
    <row r="374" spans="1:15" ht="12.75">
      <c r="A374" s="8" t="s">
        <v>135</v>
      </c>
      <c r="B374" s="53"/>
      <c r="C374" s="54"/>
      <c r="D374" s="11">
        <f>D375+D376+D377+D379+D380+D384+D385</f>
        <v>43000</v>
      </c>
      <c r="E374" s="11">
        <v>11768</v>
      </c>
      <c r="F374" s="444">
        <v>27.36</v>
      </c>
      <c r="G374" s="11">
        <v>20646</v>
      </c>
      <c r="H374" s="13">
        <v>48.01</v>
      </c>
      <c r="I374" s="346">
        <f>I375+I376+I377+I379+I380+I384+I385+I386</f>
        <v>37544</v>
      </c>
      <c r="J374" s="504">
        <v>81</v>
      </c>
      <c r="K374" s="613">
        <f>SUM(K375,K376,K377,K379,K380,K384,K385,K386,K387,K388,K389,K390,K391)</f>
        <v>67240</v>
      </c>
      <c r="L374" s="613">
        <f>L375+L376+L377+L378+L379+L380+L384+L385</f>
        <v>38335</v>
      </c>
      <c r="M374" s="613">
        <f>M375+M376+M377+M379+M380+M384+M385</f>
        <v>33100</v>
      </c>
      <c r="N374" s="613">
        <f>SUM(N375,N376,N377,N379,N380,N384,N385,N386,N387,N388,N389,N390,N391)</f>
        <v>62300</v>
      </c>
      <c r="O374" s="613">
        <f>SUM(O375,O376,O377,O379,O380,O384,O385,O386,O387,O388,O389,O390,O391)</f>
        <v>62300</v>
      </c>
    </row>
    <row r="375" spans="1:15" ht="12.75">
      <c r="A375" s="25" t="s">
        <v>136</v>
      </c>
      <c r="B375" s="26"/>
      <c r="C375" s="27" t="s">
        <v>137</v>
      </c>
      <c r="D375" s="69">
        <v>4500</v>
      </c>
      <c r="E375" s="69">
        <v>947</v>
      </c>
      <c r="F375" s="490"/>
      <c r="G375" s="69">
        <v>1552</v>
      </c>
      <c r="H375" s="227"/>
      <c r="I375" s="520">
        <v>2547</v>
      </c>
      <c r="J375" s="521"/>
      <c r="K375" s="492">
        <v>3500</v>
      </c>
      <c r="L375" s="571">
        <v>3863</v>
      </c>
      <c r="M375" s="571">
        <v>3500</v>
      </c>
      <c r="N375" s="491">
        <v>3500</v>
      </c>
      <c r="O375" s="491">
        <v>3500</v>
      </c>
    </row>
    <row r="376" spans="1:15" ht="12.75">
      <c r="A376" s="25" t="s">
        <v>136</v>
      </c>
      <c r="B376" s="26"/>
      <c r="C376" s="27" t="s">
        <v>138</v>
      </c>
      <c r="D376" s="69">
        <v>5000</v>
      </c>
      <c r="E376" s="69">
        <v>1140</v>
      </c>
      <c r="F376" s="490"/>
      <c r="G376" s="69">
        <v>5240</v>
      </c>
      <c r="H376" s="226"/>
      <c r="I376" s="520">
        <v>5240</v>
      </c>
      <c r="J376" s="506"/>
      <c r="K376" s="200">
        <v>5240</v>
      </c>
      <c r="L376" s="187">
        <v>5240</v>
      </c>
      <c r="M376" s="187">
        <v>2800</v>
      </c>
      <c r="N376" s="491">
        <v>2800</v>
      </c>
      <c r="O376" s="491">
        <v>2800</v>
      </c>
    </row>
    <row r="377" spans="1:15" ht="12.75">
      <c r="A377" s="25" t="s">
        <v>139</v>
      </c>
      <c r="B377" s="26"/>
      <c r="C377" s="27" t="s">
        <v>344</v>
      </c>
      <c r="D377" s="69">
        <v>500</v>
      </c>
      <c r="E377" s="69">
        <v>439</v>
      </c>
      <c r="F377" s="490"/>
      <c r="G377" s="69">
        <v>599</v>
      </c>
      <c r="H377" s="28"/>
      <c r="I377" s="520">
        <v>599</v>
      </c>
      <c r="J377" s="523"/>
      <c r="K377" s="605">
        <v>600</v>
      </c>
      <c r="L377" s="706">
        <v>439</v>
      </c>
      <c r="M377" s="706">
        <v>500</v>
      </c>
      <c r="N377" s="491">
        <v>500</v>
      </c>
      <c r="O377" s="491">
        <v>500</v>
      </c>
    </row>
    <row r="378" spans="1:15" ht="12.75">
      <c r="A378" s="25" t="s">
        <v>139</v>
      </c>
      <c r="B378" s="26"/>
      <c r="C378" s="27" t="s">
        <v>345</v>
      </c>
      <c r="D378" s="69">
        <v>0</v>
      </c>
      <c r="E378" s="69">
        <v>0</v>
      </c>
      <c r="F378" s="490"/>
      <c r="G378" s="69"/>
      <c r="H378" s="28"/>
      <c r="I378" s="520"/>
      <c r="J378" s="529"/>
      <c r="K378" s="608">
        <v>0</v>
      </c>
      <c r="L378" s="708">
        <v>410</v>
      </c>
      <c r="M378" s="336"/>
      <c r="N378" s="608"/>
      <c r="O378" s="491"/>
    </row>
    <row r="379" spans="1:16" s="77" customFormat="1" ht="12.75">
      <c r="A379" s="129" t="s">
        <v>272</v>
      </c>
      <c r="B379" s="26"/>
      <c r="C379" s="27" t="s">
        <v>141</v>
      </c>
      <c r="D379" s="69">
        <v>1000</v>
      </c>
      <c r="E379" s="69">
        <v>160</v>
      </c>
      <c r="F379" s="490"/>
      <c r="G379" s="69">
        <v>80</v>
      </c>
      <c r="H379" s="226"/>
      <c r="I379" s="520">
        <v>1084</v>
      </c>
      <c r="J379" s="524"/>
      <c r="K379" s="606">
        <v>1100</v>
      </c>
      <c r="L379" s="707">
        <v>584</v>
      </c>
      <c r="M379" s="707">
        <v>1000</v>
      </c>
      <c r="N379" s="491">
        <v>500</v>
      </c>
      <c r="O379" s="491">
        <v>500</v>
      </c>
      <c r="P379" s="1"/>
    </row>
    <row r="380" spans="1:15" ht="12.75">
      <c r="A380" s="130" t="s">
        <v>142</v>
      </c>
      <c r="B380" s="131"/>
      <c r="C380" s="132" t="s">
        <v>143</v>
      </c>
      <c r="D380" s="525">
        <f>D381+D382</f>
        <v>9000</v>
      </c>
      <c r="E380" s="525">
        <v>2970</v>
      </c>
      <c r="F380" s="526"/>
      <c r="G380" s="525">
        <v>5483</v>
      </c>
      <c r="H380" s="133"/>
      <c r="I380" s="527">
        <f>I381+I382+I383</f>
        <v>8298</v>
      </c>
      <c r="J380" s="528"/>
      <c r="K380" s="607">
        <f>SUM(K381,K382,K383)</f>
        <v>10000</v>
      </c>
      <c r="L380" s="607">
        <f>SUM(L381,L382,L383)</f>
        <v>11732</v>
      </c>
      <c r="M380" s="607">
        <f>SUM(M381,M382,M383)</f>
        <v>11500</v>
      </c>
      <c r="N380" s="607">
        <f>SUM(N381,N382,N383)</f>
        <v>11000</v>
      </c>
      <c r="O380" s="607">
        <f>SUM(O381,O382,O383)</f>
        <v>11000</v>
      </c>
    </row>
    <row r="381" spans="1:15" ht="12.75">
      <c r="A381" s="25"/>
      <c r="B381" s="134" t="s">
        <v>127</v>
      </c>
      <c r="C381" s="135" t="s">
        <v>4</v>
      </c>
      <c r="D381" s="136">
        <v>8000</v>
      </c>
      <c r="E381" s="136">
        <v>2216</v>
      </c>
      <c r="F381" s="484"/>
      <c r="G381" s="136">
        <v>4123</v>
      </c>
      <c r="H381" s="225"/>
      <c r="I381" s="386">
        <v>6413</v>
      </c>
      <c r="J381" s="529"/>
      <c r="K381" s="608">
        <v>8000</v>
      </c>
      <c r="L381" s="781">
        <v>8946</v>
      </c>
      <c r="M381" s="843">
        <v>8000</v>
      </c>
      <c r="N381" s="491">
        <v>8000</v>
      </c>
      <c r="O381" s="491">
        <v>8000</v>
      </c>
    </row>
    <row r="382" spans="1:15" ht="12.75">
      <c r="A382" s="25"/>
      <c r="B382" s="134" t="s">
        <v>119</v>
      </c>
      <c r="C382" s="135" t="s">
        <v>6</v>
      </c>
      <c r="D382" s="136">
        <v>1000</v>
      </c>
      <c r="E382" s="136">
        <v>754</v>
      </c>
      <c r="F382" s="484"/>
      <c r="G382" s="136">
        <v>1360</v>
      </c>
      <c r="H382" s="224"/>
      <c r="I382" s="386">
        <v>1885</v>
      </c>
      <c r="J382" s="523"/>
      <c r="K382" s="605">
        <v>2000</v>
      </c>
      <c r="L382" s="782">
        <v>2786</v>
      </c>
      <c r="M382" s="844">
        <v>3500</v>
      </c>
      <c r="N382" s="491">
        <v>3000</v>
      </c>
      <c r="O382" s="491">
        <v>3000</v>
      </c>
    </row>
    <row r="383" spans="1:15" ht="12.75">
      <c r="A383" s="25"/>
      <c r="B383" s="134">
        <v>642</v>
      </c>
      <c r="C383" s="135" t="s">
        <v>245</v>
      </c>
      <c r="D383" s="136"/>
      <c r="E383" s="136">
        <v>0</v>
      </c>
      <c r="F383" s="484"/>
      <c r="G383" s="136">
        <v>0</v>
      </c>
      <c r="H383" s="183"/>
      <c r="I383" s="386">
        <v>0</v>
      </c>
      <c r="J383" s="524"/>
      <c r="K383" s="606">
        <v>0</v>
      </c>
      <c r="L383" s="783">
        <v>0</v>
      </c>
      <c r="M383" s="707">
        <v>0</v>
      </c>
      <c r="N383" s="491">
        <v>0</v>
      </c>
      <c r="O383" s="491">
        <v>0</v>
      </c>
    </row>
    <row r="384" spans="1:15" ht="12.75">
      <c r="A384" s="130" t="s">
        <v>142</v>
      </c>
      <c r="B384" s="137"/>
      <c r="C384" s="132" t="s">
        <v>351</v>
      </c>
      <c r="D384" s="525">
        <v>3000</v>
      </c>
      <c r="E384" s="525">
        <v>539</v>
      </c>
      <c r="F384" s="526"/>
      <c r="G384" s="525">
        <v>926</v>
      </c>
      <c r="H384" s="133"/>
      <c r="I384" s="527">
        <v>1366</v>
      </c>
      <c r="J384" s="528"/>
      <c r="K384" s="607">
        <v>2000</v>
      </c>
      <c r="L384" s="709">
        <v>1861</v>
      </c>
      <c r="M384" s="709">
        <v>500</v>
      </c>
      <c r="N384" s="491">
        <v>2000</v>
      </c>
      <c r="O384" s="491">
        <v>2000</v>
      </c>
    </row>
    <row r="385" spans="1:15" ht="12.75">
      <c r="A385" s="130" t="s">
        <v>144</v>
      </c>
      <c r="B385" s="137"/>
      <c r="C385" s="132" t="s">
        <v>145</v>
      </c>
      <c r="D385" s="525">
        <v>20000</v>
      </c>
      <c r="E385" s="525">
        <v>5573</v>
      </c>
      <c r="F385" s="526"/>
      <c r="G385" s="525">
        <v>10571</v>
      </c>
      <c r="H385" s="133"/>
      <c r="I385" s="527">
        <v>17510</v>
      </c>
      <c r="J385" s="529"/>
      <c r="K385" s="608">
        <f>SUM(K386,K387,K388,K389,K390,K391)</f>
        <v>22400</v>
      </c>
      <c r="L385" s="608">
        <v>14206</v>
      </c>
      <c r="M385" s="608">
        <v>13300</v>
      </c>
      <c r="N385" s="608">
        <f>SUM(N386,N387,N388,N389,N390,N391)</f>
        <v>21000</v>
      </c>
      <c r="O385" s="608">
        <f>SUM(O386,O387,O388,O389,O390,O391)</f>
        <v>21000</v>
      </c>
    </row>
    <row r="386" spans="1:15" ht="12.75">
      <c r="A386" s="130" t="s">
        <v>272</v>
      </c>
      <c r="B386" s="137">
        <v>642</v>
      </c>
      <c r="C386" s="132" t="s">
        <v>281</v>
      </c>
      <c r="D386" s="525"/>
      <c r="E386" s="525"/>
      <c r="F386" s="526"/>
      <c r="G386" s="525"/>
      <c r="H386" s="133"/>
      <c r="I386" s="386">
        <v>900</v>
      </c>
      <c r="J386" s="523"/>
      <c r="K386" s="633">
        <v>900</v>
      </c>
      <c r="L386" s="784">
        <v>900</v>
      </c>
      <c r="M386" s="706">
        <v>0</v>
      </c>
      <c r="N386" s="491">
        <v>0</v>
      </c>
      <c r="O386" s="491">
        <v>0</v>
      </c>
    </row>
    <row r="387" spans="1:15" ht="12.75">
      <c r="A387" s="25" t="s">
        <v>140</v>
      </c>
      <c r="B387" s="26"/>
      <c r="C387" s="27" t="s">
        <v>258</v>
      </c>
      <c r="D387" s="67">
        <v>2000</v>
      </c>
      <c r="E387" s="67">
        <v>0</v>
      </c>
      <c r="F387" s="485"/>
      <c r="G387" s="67">
        <v>0</v>
      </c>
      <c r="H387" s="70"/>
      <c r="I387" s="372">
        <v>0</v>
      </c>
      <c r="J387" s="507"/>
      <c r="K387" s="634">
        <v>0</v>
      </c>
      <c r="L387" s="709">
        <v>0</v>
      </c>
      <c r="M387" s="709">
        <v>0</v>
      </c>
      <c r="N387" s="491">
        <v>0</v>
      </c>
      <c r="O387" s="491">
        <v>0</v>
      </c>
    </row>
    <row r="388" spans="1:15" ht="12.75">
      <c r="A388" s="214" t="s">
        <v>140</v>
      </c>
      <c r="B388" s="215"/>
      <c r="C388" s="216" t="s">
        <v>264</v>
      </c>
      <c r="D388" s="213">
        <v>3000</v>
      </c>
      <c r="E388" s="213">
        <v>1477</v>
      </c>
      <c r="F388" s="486"/>
      <c r="G388" s="213">
        <v>1477</v>
      </c>
      <c r="H388" s="70"/>
      <c r="I388" s="387">
        <v>3021</v>
      </c>
      <c r="J388" s="508"/>
      <c r="K388" s="635">
        <v>3000</v>
      </c>
      <c r="L388" s="785">
        <v>2988</v>
      </c>
      <c r="M388" s="726"/>
      <c r="N388" s="728">
        <v>3000</v>
      </c>
      <c r="O388" s="728">
        <v>3000</v>
      </c>
    </row>
    <row r="389" spans="1:15" ht="12.75">
      <c r="A389" s="228" t="s">
        <v>140</v>
      </c>
      <c r="B389" s="229"/>
      <c r="C389" s="230" t="s">
        <v>265</v>
      </c>
      <c r="D389" s="232">
        <v>8500</v>
      </c>
      <c r="E389" s="231">
        <v>2646</v>
      </c>
      <c r="F389" s="487"/>
      <c r="G389" s="232">
        <v>6250</v>
      </c>
      <c r="H389" s="233"/>
      <c r="I389" s="388">
        <v>10755</v>
      </c>
      <c r="J389" s="509"/>
      <c r="K389" s="636">
        <v>13000</v>
      </c>
      <c r="L389" s="786">
        <v>12426</v>
      </c>
      <c r="M389" s="845">
        <v>13000</v>
      </c>
      <c r="N389" s="728">
        <v>14000</v>
      </c>
      <c r="O389" s="728">
        <v>14000</v>
      </c>
    </row>
    <row r="390" spans="1:19" ht="12.75">
      <c r="A390" s="214" t="s">
        <v>140</v>
      </c>
      <c r="B390" s="215"/>
      <c r="C390" s="216" t="s">
        <v>266</v>
      </c>
      <c r="D390" s="213">
        <v>5500</v>
      </c>
      <c r="E390" s="213">
        <v>1164</v>
      </c>
      <c r="F390" s="486"/>
      <c r="G390" s="213">
        <v>2328</v>
      </c>
      <c r="H390" s="70"/>
      <c r="I390" s="387">
        <v>2328</v>
      </c>
      <c r="J390" s="510"/>
      <c r="K390" s="637">
        <v>4500</v>
      </c>
      <c r="L390" s="787">
        <v>3740</v>
      </c>
      <c r="M390" s="727"/>
      <c r="N390" s="728">
        <v>3500</v>
      </c>
      <c r="O390" s="728">
        <v>3500</v>
      </c>
      <c r="S390" s="222"/>
    </row>
    <row r="391" spans="1:15" s="222" customFormat="1" ht="12.75">
      <c r="A391" s="214" t="s">
        <v>140</v>
      </c>
      <c r="B391" s="215"/>
      <c r="C391" s="216" t="s">
        <v>234</v>
      </c>
      <c r="D391" s="213">
        <v>1000</v>
      </c>
      <c r="E391" s="213">
        <v>286</v>
      </c>
      <c r="F391" s="486"/>
      <c r="G391" s="213">
        <v>506</v>
      </c>
      <c r="H391" s="70"/>
      <c r="I391" s="387">
        <v>506</v>
      </c>
      <c r="J391" s="505"/>
      <c r="K391" s="638">
        <v>1000</v>
      </c>
      <c r="L391" s="788">
        <v>880</v>
      </c>
      <c r="M391" s="846">
        <v>300</v>
      </c>
      <c r="N391" s="728">
        <v>500</v>
      </c>
      <c r="O391" s="728">
        <v>500</v>
      </c>
    </row>
    <row r="392" spans="1:15" ht="13.5" thickBot="1">
      <c r="A392" s="71" t="s">
        <v>146</v>
      </c>
      <c r="B392" s="72"/>
      <c r="C392" s="73" t="s">
        <v>147</v>
      </c>
      <c r="D392" s="74">
        <f>D374</f>
        <v>43000</v>
      </c>
      <c r="E392" s="74">
        <v>11768</v>
      </c>
      <c r="F392" s="481">
        <v>27.36</v>
      </c>
      <c r="G392" s="74">
        <v>20646</v>
      </c>
      <c r="H392" s="75">
        <v>48.01</v>
      </c>
      <c r="I392" s="373">
        <f>I374</f>
        <v>37544</v>
      </c>
      <c r="J392" s="833">
        <v>81</v>
      </c>
      <c r="K392" s="835">
        <f>SUM(K374)</f>
        <v>67240</v>
      </c>
      <c r="L392" s="835">
        <f>SUM(L374)</f>
        <v>38335</v>
      </c>
      <c r="M392" s="835">
        <f>SUM(M374)</f>
        <v>33100</v>
      </c>
      <c r="N392" s="835">
        <f>SUM(N374)</f>
        <v>62300</v>
      </c>
      <c r="O392" s="835">
        <f>SUM(O374)</f>
        <v>62300</v>
      </c>
    </row>
    <row r="393" spans="1:15" ht="13.5" thickBot="1">
      <c r="A393" s="287" t="s">
        <v>148</v>
      </c>
      <c r="B393" s="291"/>
      <c r="C393" s="289"/>
      <c r="D393" s="290">
        <f>D392+D366+D334+D258+D244+D208+D177+D134+D99+D86+D389</f>
        <v>1130556</v>
      </c>
      <c r="E393" s="290">
        <v>291286</v>
      </c>
      <c r="F393" s="448">
        <v>25.76</v>
      </c>
      <c r="G393" s="290">
        <v>575933</v>
      </c>
      <c r="H393" s="435">
        <v>50.94</v>
      </c>
      <c r="I393" s="436">
        <f>SUM(I86,I99,I134,I177,I208,I244,I334,I258,I366,I392)</f>
        <v>910644.5700000001</v>
      </c>
      <c r="J393" s="834"/>
      <c r="K393" s="651">
        <f>SUM(K86,K99,K134,K177,K208,K244,K258,K334,K366,K392)</f>
        <v>1197032</v>
      </c>
      <c r="L393" s="651">
        <f>SUM(L86,L99,L134,L177,L208,L244,L258,L334,L366,L392)</f>
        <v>1275619</v>
      </c>
      <c r="M393" s="651">
        <f>SUM(M86,M99,M134,M177,M208,M244,M258,M334,M366,M392)</f>
        <v>1106557</v>
      </c>
      <c r="N393" s="651">
        <f>SUM(N86,N99,N134,N177,N208,N244,N258,N334,N366,N392)</f>
        <v>1085587</v>
      </c>
      <c r="O393" s="651">
        <f>SUM(O86,O99,O134,O177,O208,O244,O258,O334,O366,O392)</f>
        <v>1080507</v>
      </c>
    </row>
    <row r="394" spans="1:8" ht="12.75">
      <c r="A394" s="116"/>
      <c r="B394" s="7"/>
      <c r="C394" s="116"/>
      <c r="D394" s="116"/>
      <c r="E394" s="116"/>
      <c r="F394" s="116"/>
      <c r="G394" s="220"/>
      <c r="H394" s="117"/>
    </row>
    <row r="395" spans="1:8" ht="12.75">
      <c r="A395" s="116"/>
      <c r="B395" s="7"/>
      <c r="C395" s="116"/>
      <c r="D395" s="116"/>
      <c r="E395" s="116"/>
      <c r="F395" s="116"/>
      <c r="G395" s="389"/>
      <c r="H395" s="117"/>
    </row>
    <row r="396" spans="1:8" ht="12.75">
      <c r="A396" s="116"/>
      <c r="B396" s="7"/>
      <c r="C396" s="116"/>
      <c r="D396" s="116"/>
      <c r="E396" s="116"/>
      <c r="F396" s="116"/>
      <c r="G396" s="116"/>
      <c r="H396" s="117"/>
    </row>
    <row r="397" spans="1:8" ht="12.75">
      <c r="A397" s="116"/>
      <c r="B397" s="7"/>
      <c r="C397" s="116"/>
      <c r="D397" s="116"/>
      <c r="E397" s="116"/>
      <c r="F397" s="116"/>
      <c r="G397" s="116"/>
      <c r="H397" s="117"/>
    </row>
    <row r="398" spans="1:8" ht="12.75">
      <c r="A398" s="116"/>
      <c r="B398" s="7"/>
      <c r="C398" s="116"/>
      <c r="D398" s="116"/>
      <c r="E398" s="116"/>
      <c r="F398" s="116"/>
      <c r="G398" s="116"/>
      <c r="H398" s="117"/>
    </row>
    <row r="399" spans="1:8" ht="12.75">
      <c r="A399" s="116"/>
      <c r="B399" s="7"/>
      <c r="C399" s="116"/>
      <c r="D399" s="116"/>
      <c r="E399" s="116"/>
      <c r="F399" s="116"/>
      <c r="G399" s="223"/>
      <c r="H399" s="117"/>
    </row>
    <row r="400" spans="1:8" ht="12.75">
      <c r="A400" s="116"/>
      <c r="B400" s="7"/>
      <c r="C400" s="116"/>
      <c r="D400" s="116"/>
      <c r="E400" s="116"/>
      <c r="F400" s="116"/>
      <c r="G400" s="116"/>
      <c r="H400" s="117"/>
    </row>
    <row r="401" spans="1:8" ht="12.75">
      <c r="A401" s="116"/>
      <c r="B401" s="7"/>
      <c r="C401" s="116"/>
      <c r="D401" s="116"/>
      <c r="E401" s="116"/>
      <c r="F401" s="116"/>
      <c r="G401" s="116"/>
      <c r="H401" s="117"/>
    </row>
    <row r="402" spans="1:8" ht="12.75">
      <c r="A402" s="116"/>
      <c r="B402" s="7"/>
      <c r="C402" s="116"/>
      <c r="D402" s="116"/>
      <c r="E402" s="116"/>
      <c r="F402" s="116"/>
      <c r="G402" s="116"/>
      <c r="H402" s="117"/>
    </row>
    <row r="403" spans="1:8" ht="12.75">
      <c r="A403" s="116"/>
      <c r="B403" s="7"/>
      <c r="C403" s="116"/>
      <c r="D403" s="116"/>
      <c r="E403" s="116"/>
      <c r="F403" s="116"/>
      <c r="G403" s="116"/>
      <c r="H403" s="117"/>
    </row>
    <row r="404" spans="1:8" ht="12.75">
      <c r="A404" s="116"/>
      <c r="B404" s="7"/>
      <c r="C404" s="116"/>
      <c r="D404" s="116"/>
      <c r="E404" s="116"/>
      <c r="F404" s="116"/>
      <c r="G404" s="116"/>
      <c r="H404" s="117"/>
    </row>
    <row r="405" spans="1:8" ht="12.75" hidden="1">
      <c r="A405" s="116"/>
      <c r="B405" s="7"/>
      <c r="C405" s="116"/>
      <c r="D405" s="116"/>
      <c r="E405" s="116"/>
      <c r="F405" s="116"/>
      <c r="G405" s="116"/>
      <c r="H405" s="117"/>
    </row>
    <row r="406" spans="1:8" ht="12.75" hidden="1">
      <c r="A406" s="116"/>
      <c r="B406" s="7"/>
      <c r="C406" s="116"/>
      <c r="D406" s="116"/>
      <c r="E406" s="116"/>
      <c r="F406" s="116"/>
      <c r="G406" s="116"/>
      <c r="H406" s="117"/>
    </row>
    <row r="407" spans="1:8" ht="12.75" hidden="1">
      <c r="A407" s="116"/>
      <c r="B407" s="7"/>
      <c r="C407" s="116"/>
      <c r="D407" s="116"/>
      <c r="E407" s="116"/>
      <c r="F407" s="116"/>
      <c r="G407" s="116"/>
      <c r="H407" s="117"/>
    </row>
    <row r="408" spans="1:8" ht="12.75" hidden="1">
      <c r="A408" s="116"/>
      <c r="B408" s="7"/>
      <c r="C408" s="116"/>
      <c r="D408" s="116"/>
      <c r="E408" s="116"/>
      <c r="F408" s="116"/>
      <c r="G408" s="116"/>
      <c r="H408" s="117"/>
    </row>
    <row r="409" spans="1:8" ht="12.75" hidden="1">
      <c r="A409" s="116"/>
      <c r="B409" s="7"/>
      <c r="C409" s="116"/>
      <c r="D409" s="116"/>
      <c r="E409" s="116"/>
      <c r="F409" s="116"/>
      <c r="G409" s="116"/>
      <c r="H409" s="117"/>
    </row>
    <row r="410" spans="1:8" ht="12.75" hidden="1">
      <c r="A410" s="116"/>
      <c r="B410" s="7"/>
      <c r="C410" s="116"/>
      <c r="D410" s="116"/>
      <c r="E410" s="116"/>
      <c r="F410" s="116"/>
      <c r="G410" s="116"/>
      <c r="H410" s="117"/>
    </row>
    <row r="411" spans="1:8" ht="12.75" hidden="1">
      <c r="A411" s="116"/>
      <c r="B411" s="7"/>
      <c r="C411" s="116"/>
      <c r="D411" s="116"/>
      <c r="E411" s="116"/>
      <c r="F411" s="116"/>
      <c r="G411" s="116"/>
      <c r="H411" s="117"/>
    </row>
    <row r="412" spans="1:8" ht="12.75" hidden="1">
      <c r="A412" s="116"/>
      <c r="B412" s="7"/>
      <c r="C412" s="116"/>
      <c r="D412" s="116"/>
      <c r="E412" s="116"/>
      <c r="F412" s="116"/>
      <c r="G412" s="116"/>
      <c r="H412" s="117"/>
    </row>
    <row r="413" spans="1:8" ht="12.75" hidden="1">
      <c r="A413" s="116"/>
      <c r="B413" s="7"/>
      <c r="C413" s="116"/>
      <c r="D413" s="116"/>
      <c r="E413" s="116"/>
      <c r="F413" s="116"/>
      <c r="G413" s="116"/>
      <c r="H413" s="117"/>
    </row>
    <row r="414" spans="1:8" ht="12.75" hidden="1">
      <c r="A414" s="116"/>
      <c r="B414" s="7"/>
      <c r="C414" s="116"/>
      <c r="D414" s="116"/>
      <c r="E414" s="116"/>
      <c r="F414" s="116"/>
      <c r="G414" s="116"/>
      <c r="H414" s="117"/>
    </row>
    <row r="415" spans="1:8" ht="12.75" hidden="1">
      <c r="A415" s="116"/>
      <c r="B415" s="7"/>
      <c r="C415" s="116"/>
      <c r="D415" s="116"/>
      <c r="E415" s="116"/>
      <c r="F415" s="116"/>
      <c r="G415" s="116"/>
      <c r="H415" s="117"/>
    </row>
    <row r="416" spans="1:8" ht="12.75">
      <c r="A416" s="116"/>
      <c r="B416" s="7"/>
      <c r="C416" s="392" t="s">
        <v>149</v>
      </c>
      <c r="D416" s="116"/>
      <c r="E416" s="116"/>
      <c r="F416" s="116"/>
      <c r="G416" s="116"/>
      <c r="H416" s="117"/>
    </row>
    <row r="417" spans="1:8" ht="12.75">
      <c r="A417" s="116"/>
      <c r="B417" s="7"/>
      <c r="C417" s="116"/>
      <c r="D417" s="116"/>
      <c r="E417" s="116"/>
      <c r="F417" s="116"/>
      <c r="G417" s="116"/>
      <c r="H417" s="117"/>
    </row>
    <row r="418" spans="1:15" ht="38.25">
      <c r="A418" s="4" t="s">
        <v>149</v>
      </c>
      <c r="B418" s="5"/>
      <c r="C418" s="184"/>
      <c r="D418" s="255" t="s">
        <v>282</v>
      </c>
      <c r="E418" s="255" t="s">
        <v>283</v>
      </c>
      <c r="F418" s="262" t="s">
        <v>2</v>
      </c>
      <c r="G418" s="255" t="s">
        <v>284</v>
      </c>
      <c r="H418" s="262" t="s">
        <v>2</v>
      </c>
      <c r="I418" s="255" t="s">
        <v>285</v>
      </c>
      <c r="J418" s="306" t="s">
        <v>2</v>
      </c>
      <c r="K418" s="279" t="s">
        <v>286</v>
      </c>
      <c r="L418" s="739" t="s">
        <v>339</v>
      </c>
      <c r="M418" s="693">
        <v>2012</v>
      </c>
      <c r="N418" s="693">
        <v>2013</v>
      </c>
      <c r="O418" s="693">
        <v>2014</v>
      </c>
    </row>
    <row r="419" spans="1:15" ht="12.75">
      <c r="A419" s="579" t="s">
        <v>3</v>
      </c>
      <c r="B419" s="580"/>
      <c r="C419" s="573"/>
      <c r="D419" s="581"/>
      <c r="E419" s="581"/>
      <c r="F419" s="581"/>
      <c r="G419" s="581"/>
      <c r="H419" s="582"/>
      <c r="I419" s="583"/>
      <c r="J419" s="584"/>
      <c r="K419" s="585">
        <f>SUM(K420)</f>
        <v>0</v>
      </c>
      <c r="L419" s="584">
        <f>L420</f>
        <v>0</v>
      </c>
      <c r="M419" s="584">
        <v>0</v>
      </c>
      <c r="N419" s="586">
        <v>0</v>
      </c>
      <c r="O419" s="586">
        <v>0</v>
      </c>
    </row>
    <row r="420" spans="1:15" ht="12.75">
      <c r="A420" s="25">
        <v>713</v>
      </c>
      <c r="B420" s="26" t="s">
        <v>13</v>
      </c>
      <c r="C420" s="27" t="s">
        <v>150</v>
      </c>
      <c r="D420" s="67"/>
      <c r="E420" s="66"/>
      <c r="F420" s="67"/>
      <c r="G420" s="66"/>
      <c r="H420" s="70"/>
      <c r="I420" s="321"/>
      <c r="J420" s="284"/>
      <c r="K420" s="185"/>
      <c r="L420" s="336"/>
      <c r="M420" s="284"/>
      <c r="N420" s="284"/>
      <c r="O420" s="284"/>
    </row>
    <row r="421" spans="1:16" s="77" customFormat="1" ht="12.75">
      <c r="A421" s="47"/>
      <c r="B421" s="47"/>
      <c r="C421" s="47"/>
      <c r="D421" s="101"/>
      <c r="E421" s="101"/>
      <c r="F421" s="101"/>
      <c r="G421" s="101"/>
      <c r="H421" s="103"/>
      <c r="I421" s="101"/>
      <c r="J421" s="7"/>
      <c r="K421" s="1"/>
      <c r="L421" s="47"/>
      <c r="M421" s="1"/>
      <c r="N421" s="1"/>
      <c r="O421" s="1"/>
      <c r="P421" s="1"/>
    </row>
    <row r="422" spans="1:15" ht="12.75">
      <c r="A422" s="579" t="s">
        <v>84</v>
      </c>
      <c r="B422" s="580"/>
      <c r="C422" s="573"/>
      <c r="D422" s="587">
        <v>81684</v>
      </c>
      <c r="E422" s="587">
        <v>54251</v>
      </c>
      <c r="F422" s="587"/>
      <c r="G422" s="587">
        <v>54251</v>
      </c>
      <c r="H422" s="582"/>
      <c r="I422" s="588">
        <f>I423+I424+I425+I426</f>
        <v>55213</v>
      </c>
      <c r="J422" s="589"/>
      <c r="K422" s="646">
        <f>SUM(K423,K424,K425,K426)</f>
        <v>55213</v>
      </c>
      <c r="L422" s="789">
        <f>L423+L424+L425+L426</f>
        <v>55213</v>
      </c>
      <c r="M422" s="586">
        <v>0</v>
      </c>
      <c r="N422" s="584">
        <v>0</v>
      </c>
      <c r="O422" s="584">
        <v>0</v>
      </c>
    </row>
    <row r="423" spans="1:16" s="7" customFormat="1" ht="12.75">
      <c r="A423" s="249">
        <v>717</v>
      </c>
      <c r="B423" s="250" t="s">
        <v>13</v>
      </c>
      <c r="C423" s="251" t="s">
        <v>151</v>
      </c>
      <c r="D423" s="252">
        <v>81684</v>
      </c>
      <c r="E423" s="253">
        <v>54251</v>
      </c>
      <c r="F423" s="252"/>
      <c r="G423" s="253">
        <v>54251</v>
      </c>
      <c r="H423" s="254"/>
      <c r="I423" s="331">
        <v>29581</v>
      </c>
      <c r="J423" s="322"/>
      <c r="K423" s="492">
        <v>29581</v>
      </c>
      <c r="L423" s="790">
        <v>29581</v>
      </c>
      <c r="M423" s="323"/>
      <c r="N423" s="280"/>
      <c r="O423" s="280"/>
      <c r="P423" s="1"/>
    </row>
    <row r="424" spans="1:15" ht="12.75">
      <c r="A424" s="244">
        <v>716</v>
      </c>
      <c r="B424" s="245"/>
      <c r="C424" s="246" t="s">
        <v>155</v>
      </c>
      <c r="D424" s="247"/>
      <c r="E424" s="248"/>
      <c r="F424" s="247"/>
      <c r="G424" s="248"/>
      <c r="H424" s="243"/>
      <c r="I424" s="332">
        <v>914</v>
      </c>
      <c r="J424" s="318"/>
      <c r="K424" s="336">
        <v>914</v>
      </c>
      <c r="L424" s="246">
        <v>914</v>
      </c>
      <c r="M424" s="320"/>
      <c r="N424" s="280"/>
      <c r="O424" s="280"/>
    </row>
    <row r="425" spans="1:15" ht="12.75">
      <c r="A425" s="194">
        <v>716</v>
      </c>
      <c r="B425" s="185"/>
      <c r="C425" s="187" t="s">
        <v>155</v>
      </c>
      <c r="D425" s="188"/>
      <c r="E425" s="200"/>
      <c r="F425" s="188"/>
      <c r="G425" s="200"/>
      <c r="H425" s="243"/>
      <c r="I425" s="333">
        <v>48</v>
      </c>
      <c r="J425" s="324"/>
      <c r="K425" s="599">
        <v>48</v>
      </c>
      <c r="L425" s="701">
        <v>48</v>
      </c>
      <c r="M425" s="325"/>
      <c r="N425" s="280"/>
      <c r="O425" s="280"/>
    </row>
    <row r="426" spans="1:15" ht="12.75">
      <c r="A426" s="194">
        <v>717</v>
      </c>
      <c r="B426" s="185"/>
      <c r="C426" s="187" t="s">
        <v>151</v>
      </c>
      <c r="D426" s="188"/>
      <c r="E426" s="200"/>
      <c r="F426" s="188"/>
      <c r="G426" s="200"/>
      <c r="H426" s="243"/>
      <c r="I426" s="333">
        <v>24670</v>
      </c>
      <c r="J426" s="318"/>
      <c r="K426" s="200">
        <v>24670</v>
      </c>
      <c r="L426" s="187">
        <v>24670</v>
      </c>
      <c r="M426" s="320"/>
      <c r="N426" s="284"/>
      <c r="O426" s="284"/>
    </row>
    <row r="427" spans="1:12" ht="12.75">
      <c r="A427" s="47"/>
      <c r="B427" s="47"/>
      <c r="C427" s="47"/>
      <c r="D427" s="101"/>
      <c r="E427" s="101"/>
      <c r="F427" s="101"/>
      <c r="G427" s="101"/>
      <c r="H427" s="103"/>
      <c r="I427" s="101"/>
      <c r="J427" s="77"/>
      <c r="L427" s="47"/>
    </row>
    <row r="428" spans="1:15" ht="12.75">
      <c r="A428" s="851" t="s">
        <v>152</v>
      </c>
      <c r="B428" s="852"/>
      <c r="C428" s="853"/>
      <c r="D428" s="587">
        <v>0</v>
      </c>
      <c r="E428" s="587"/>
      <c r="F428" s="587"/>
      <c r="G428" s="587"/>
      <c r="H428" s="582"/>
      <c r="I428" s="588"/>
      <c r="J428" s="589"/>
      <c r="K428" s="584">
        <f>SUM(K429)</f>
        <v>0</v>
      </c>
      <c r="L428" s="791">
        <f>L429</f>
        <v>0</v>
      </c>
      <c r="M428" s="585">
        <v>0</v>
      </c>
      <c r="N428" s="584">
        <v>0</v>
      </c>
      <c r="O428" s="584">
        <v>0</v>
      </c>
    </row>
    <row r="429" spans="1:16" s="77" customFormat="1" ht="12.75">
      <c r="A429" s="34">
        <v>717</v>
      </c>
      <c r="B429" s="39" t="s">
        <v>13</v>
      </c>
      <c r="C429" s="36" t="s">
        <v>153</v>
      </c>
      <c r="D429" s="68">
        <v>0</v>
      </c>
      <c r="E429" s="50"/>
      <c r="F429" s="68"/>
      <c r="G429" s="50"/>
      <c r="H429" s="38"/>
      <c r="I429" s="286"/>
      <c r="J429" s="318"/>
      <c r="K429" s="616">
        <v>0</v>
      </c>
      <c r="L429" s="185"/>
      <c r="M429" s="319"/>
      <c r="N429" s="284"/>
      <c r="O429" s="284"/>
      <c r="P429" s="1"/>
    </row>
    <row r="430" spans="1:12" ht="12.75">
      <c r="A430" s="47"/>
      <c r="B430" s="47"/>
      <c r="C430" s="47"/>
      <c r="D430" s="104"/>
      <c r="E430" s="101"/>
      <c r="F430" s="104"/>
      <c r="G430" s="101"/>
      <c r="H430" s="103"/>
      <c r="I430" s="101"/>
      <c r="L430" s="47"/>
    </row>
    <row r="431" spans="1:15" ht="12.75">
      <c r="A431" s="590" t="s">
        <v>235</v>
      </c>
      <c r="B431" s="591"/>
      <c r="C431" s="592"/>
      <c r="D431" s="593"/>
      <c r="E431" s="594"/>
      <c r="F431" s="593"/>
      <c r="G431" s="594"/>
      <c r="H431" s="595"/>
      <c r="I431" s="594"/>
      <c r="J431" s="283"/>
      <c r="K431" s="283">
        <v>0</v>
      </c>
      <c r="L431" s="792">
        <v>0</v>
      </c>
      <c r="M431" s="283">
        <v>0</v>
      </c>
      <c r="N431" s="283">
        <v>0</v>
      </c>
      <c r="O431" s="283">
        <v>0</v>
      </c>
    </row>
    <row r="432" spans="1:12" ht="12.75">
      <c r="A432" s="47"/>
      <c r="B432" s="47"/>
      <c r="C432" s="47"/>
      <c r="D432" s="101"/>
      <c r="E432" s="101"/>
      <c r="F432" s="101"/>
      <c r="G432" s="101"/>
      <c r="H432" s="103"/>
      <c r="I432" s="101"/>
      <c r="J432" s="77"/>
      <c r="L432" s="47"/>
    </row>
    <row r="433" spans="1:15" ht="12.75">
      <c r="A433" s="579" t="s">
        <v>154</v>
      </c>
      <c r="B433" s="580"/>
      <c r="C433" s="573"/>
      <c r="D433" s="587">
        <f>D435</f>
        <v>212500</v>
      </c>
      <c r="E433" s="587">
        <v>188795</v>
      </c>
      <c r="F433" s="587"/>
      <c r="G433" s="587">
        <v>188795</v>
      </c>
      <c r="H433" s="582"/>
      <c r="I433" s="588">
        <f>I435+I436</f>
        <v>188796</v>
      </c>
      <c r="J433" s="589"/>
      <c r="K433" s="649">
        <f>SUM(K434,K435,K436)</f>
        <v>188796</v>
      </c>
      <c r="L433" s="793">
        <f>L435+L436</f>
        <v>188796</v>
      </c>
      <c r="M433" s="584">
        <v>0</v>
      </c>
      <c r="N433" s="586">
        <v>0</v>
      </c>
      <c r="O433" s="586">
        <v>0</v>
      </c>
    </row>
    <row r="434" spans="1:16" s="77" customFormat="1" ht="12.75">
      <c r="A434" s="138">
        <v>716</v>
      </c>
      <c r="B434" s="139"/>
      <c r="C434" s="36" t="s">
        <v>155</v>
      </c>
      <c r="D434" s="140"/>
      <c r="E434" s="50"/>
      <c r="F434" s="140"/>
      <c r="G434" s="50"/>
      <c r="H434" s="141"/>
      <c r="I434" s="286"/>
      <c r="J434" s="322"/>
      <c r="K434" s="609"/>
      <c r="L434" s="491"/>
      <c r="M434" s="280"/>
      <c r="N434" s="284"/>
      <c r="O434" s="284"/>
      <c r="P434" s="1"/>
    </row>
    <row r="435" spans="1:15" ht="12.75">
      <c r="A435" s="249">
        <v>717</v>
      </c>
      <c r="B435" s="250" t="s">
        <v>13</v>
      </c>
      <c r="C435" s="251" t="s">
        <v>156</v>
      </c>
      <c r="D435" s="252">
        <v>212500</v>
      </c>
      <c r="E435" s="253">
        <v>188795</v>
      </c>
      <c r="F435" s="252"/>
      <c r="G435" s="253">
        <v>188795</v>
      </c>
      <c r="H435" s="107"/>
      <c r="I435" s="331">
        <v>179356</v>
      </c>
      <c r="J435" s="335"/>
      <c r="K435" s="647">
        <v>179356</v>
      </c>
      <c r="L435" s="794">
        <v>179356</v>
      </c>
      <c r="M435" s="284"/>
      <c r="N435" s="284"/>
      <c r="O435" s="284"/>
    </row>
    <row r="436" spans="1:15" ht="12.75">
      <c r="A436" s="194">
        <v>717</v>
      </c>
      <c r="B436" s="185"/>
      <c r="C436" s="187" t="s">
        <v>156</v>
      </c>
      <c r="D436" s="188"/>
      <c r="E436" s="200"/>
      <c r="F436" s="188"/>
      <c r="G436" s="200"/>
      <c r="H436" s="243"/>
      <c r="I436" s="333">
        <v>9440</v>
      </c>
      <c r="J436" s="328"/>
      <c r="K436" s="648">
        <v>9440</v>
      </c>
      <c r="L436" s="337">
        <v>9440</v>
      </c>
      <c r="M436" s="285"/>
      <c r="N436" s="284"/>
      <c r="O436" s="284"/>
    </row>
    <row r="437" spans="1:16" s="77" customFormat="1" ht="12.75">
      <c r="A437" s="47"/>
      <c r="B437" s="47"/>
      <c r="C437" s="47"/>
      <c r="D437" s="104"/>
      <c r="E437" s="101"/>
      <c r="F437" s="104"/>
      <c r="G437" s="101"/>
      <c r="H437" s="103"/>
      <c r="I437" s="101"/>
      <c r="K437" s="1"/>
      <c r="L437" s="47"/>
      <c r="M437" s="1"/>
      <c r="N437" s="1"/>
      <c r="O437" s="1"/>
      <c r="P437" s="1"/>
    </row>
    <row r="438" spans="1:16" s="77" customFormat="1" ht="12.75">
      <c r="A438" s="579" t="s">
        <v>100</v>
      </c>
      <c r="B438" s="580"/>
      <c r="C438" s="573"/>
      <c r="D438" s="596">
        <v>0</v>
      </c>
      <c r="E438" s="587"/>
      <c r="F438" s="596"/>
      <c r="G438" s="587"/>
      <c r="H438" s="582"/>
      <c r="I438" s="588">
        <f>I439</f>
        <v>2400</v>
      </c>
      <c r="J438" s="283"/>
      <c r="K438" s="650">
        <f>SUM(K439)</f>
        <v>2400</v>
      </c>
      <c r="L438" s="792">
        <f>L439</f>
        <v>2400</v>
      </c>
      <c r="M438" s="283">
        <v>0</v>
      </c>
      <c r="N438" s="283">
        <v>0</v>
      </c>
      <c r="O438" s="283">
        <v>0</v>
      </c>
      <c r="P438" s="1"/>
    </row>
    <row r="439" spans="1:16" s="77" customFormat="1" ht="12.75">
      <c r="A439" s="34">
        <v>716</v>
      </c>
      <c r="B439" s="39"/>
      <c r="C439" s="36" t="s">
        <v>155</v>
      </c>
      <c r="D439" s="68">
        <v>0</v>
      </c>
      <c r="E439" s="68"/>
      <c r="F439" s="68"/>
      <c r="G439" s="68"/>
      <c r="H439" s="38"/>
      <c r="I439" s="334">
        <v>2400</v>
      </c>
      <c r="J439" s="285"/>
      <c r="K439" s="632">
        <v>2400</v>
      </c>
      <c r="L439" s="617">
        <v>2400</v>
      </c>
      <c r="M439" s="285"/>
      <c r="N439" s="284"/>
      <c r="O439" s="284"/>
      <c r="P439" s="1"/>
    </row>
    <row r="440" spans="1:14" ht="12.75">
      <c r="A440" s="47"/>
      <c r="B440" s="47"/>
      <c r="C440" s="47"/>
      <c r="D440" s="101"/>
      <c r="E440" s="101"/>
      <c r="F440" s="101"/>
      <c r="G440" s="101"/>
      <c r="H440" s="103"/>
      <c r="I440" s="101"/>
      <c r="J440" s="77"/>
      <c r="K440" s="77"/>
      <c r="L440" s="795"/>
      <c r="M440" s="77"/>
      <c r="N440" s="77"/>
    </row>
    <row r="441" spans="1:15" ht="12.75">
      <c r="A441" s="579" t="s">
        <v>158</v>
      </c>
      <c r="B441" s="580"/>
      <c r="C441" s="573"/>
      <c r="D441" s="587">
        <f>D442+D443+D444+D445+D446+D448</f>
        <v>475000</v>
      </c>
      <c r="E441" s="587">
        <v>4190</v>
      </c>
      <c r="F441" s="587"/>
      <c r="G441" s="587">
        <v>5342</v>
      </c>
      <c r="H441" s="582"/>
      <c r="I441" s="588">
        <f>I442+I443+I444+I445+I446+I448</f>
        <v>5342</v>
      </c>
      <c r="J441" s="584"/>
      <c r="K441" s="646">
        <f>SUM(K442,K443,K444,K445,K446,K448)</f>
        <v>482342</v>
      </c>
      <c r="L441" s="646">
        <f>L442+L443+L444+L445+L446+L447+L448</f>
        <v>518457</v>
      </c>
      <c r="M441" s="646">
        <f>SUM(M442,M443,M444,M445,M446,M448)</f>
        <v>282858</v>
      </c>
      <c r="N441" s="646">
        <f>SUM(N442,N443,N444,N445,N446,N448)</f>
        <v>202000</v>
      </c>
      <c r="O441" s="646">
        <f>SUM(O442,O443,O444,O445,O446,O448)</f>
        <v>0</v>
      </c>
    </row>
    <row r="442" spans="1:15" s="77" customFormat="1" ht="12.75">
      <c r="A442" s="34">
        <v>717</v>
      </c>
      <c r="B442" s="39" t="s">
        <v>11</v>
      </c>
      <c r="C442" s="36" t="s">
        <v>325</v>
      </c>
      <c r="D442" s="68"/>
      <c r="E442" s="50"/>
      <c r="F442" s="68"/>
      <c r="G442" s="50"/>
      <c r="H442" s="38"/>
      <c r="I442" s="286"/>
      <c r="J442" s="280"/>
      <c r="K442" s="491"/>
      <c r="L442" s="491">
        <v>0</v>
      </c>
      <c r="M442" s="491">
        <v>0</v>
      </c>
      <c r="N442" s="336">
        <v>0</v>
      </c>
      <c r="O442" s="336">
        <v>0</v>
      </c>
    </row>
    <row r="443" spans="1:15" ht="12.75">
      <c r="A443" s="34">
        <v>716</v>
      </c>
      <c r="B443" s="39"/>
      <c r="C443" s="36" t="s">
        <v>159</v>
      </c>
      <c r="D443" s="68"/>
      <c r="E443" s="50">
        <v>4190</v>
      </c>
      <c r="F443" s="68"/>
      <c r="G443" s="50">
        <v>5342</v>
      </c>
      <c r="H443" s="38"/>
      <c r="I443" s="286">
        <v>5342</v>
      </c>
      <c r="J443" s="330"/>
      <c r="K443" s="200">
        <v>5342</v>
      </c>
      <c r="L443" s="336">
        <v>2892</v>
      </c>
      <c r="M443" s="336">
        <v>4500</v>
      </c>
      <c r="N443" s="336">
        <v>2000</v>
      </c>
      <c r="O443" s="336">
        <v>0</v>
      </c>
    </row>
    <row r="444" spans="1:15" ht="12.75">
      <c r="A444" s="34">
        <v>717</v>
      </c>
      <c r="B444" s="39" t="s">
        <v>11</v>
      </c>
      <c r="C444" s="36" t="s">
        <v>126</v>
      </c>
      <c r="D444" s="68">
        <v>0</v>
      </c>
      <c r="E444" s="50"/>
      <c r="F444" s="68"/>
      <c r="G444" s="50"/>
      <c r="H444" s="38"/>
      <c r="I444" s="286"/>
      <c r="J444" s="329"/>
      <c r="K444" s="337">
        <v>0</v>
      </c>
      <c r="L444" s="337">
        <v>0</v>
      </c>
      <c r="M444" s="337">
        <v>0</v>
      </c>
      <c r="N444" s="336">
        <v>200000</v>
      </c>
      <c r="O444" s="336">
        <v>0</v>
      </c>
    </row>
    <row r="445" spans="1:16" s="77" customFormat="1" ht="12.75">
      <c r="A445" s="34">
        <v>717</v>
      </c>
      <c r="B445" s="39" t="s">
        <v>11</v>
      </c>
      <c r="C445" s="36" t="s">
        <v>238</v>
      </c>
      <c r="D445" s="68">
        <v>65000</v>
      </c>
      <c r="E445" s="50"/>
      <c r="F445" s="68"/>
      <c r="G445" s="50"/>
      <c r="H445" s="38"/>
      <c r="I445" s="286"/>
      <c r="J445" s="299"/>
      <c r="K445" s="599">
        <v>0</v>
      </c>
      <c r="L445" s="610">
        <v>0</v>
      </c>
      <c r="M445" s="610">
        <v>50000</v>
      </c>
      <c r="N445" s="336">
        <v>0</v>
      </c>
      <c r="O445" s="336">
        <v>0</v>
      </c>
      <c r="P445" s="1"/>
    </row>
    <row r="446" spans="1:16" s="77" customFormat="1" ht="12.75">
      <c r="A446" s="34">
        <v>717</v>
      </c>
      <c r="B446" s="39" t="s">
        <v>11</v>
      </c>
      <c r="C446" s="36" t="s">
        <v>239</v>
      </c>
      <c r="D446" s="68">
        <v>400000</v>
      </c>
      <c r="E446" s="50"/>
      <c r="F446" s="68"/>
      <c r="G446" s="50"/>
      <c r="H446" s="38"/>
      <c r="I446" s="286"/>
      <c r="J446" s="336"/>
      <c r="K446" s="200">
        <v>477000</v>
      </c>
      <c r="L446" s="336">
        <v>29859</v>
      </c>
      <c r="M446" s="336">
        <v>218000</v>
      </c>
      <c r="N446" s="336">
        <v>0</v>
      </c>
      <c r="O446" s="336">
        <v>0</v>
      </c>
      <c r="P446" s="1"/>
    </row>
    <row r="447" spans="1:16" s="77" customFormat="1" ht="12.75">
      <c r="A447" s="210">
        <v>717</v>
      </c>
      <c r="B447" s="211" t="s">
        <v>11</v>
      </c>
      <c r="C447" s="212" t="s">
        <v>239</v>
      </c>
      <c r="D447" s="218"/>
      <c r="E447" s="798"/>
      <c r="F447" s="218"/>
      <c r="G447" s="798"/>
      <c r="H447" s="235"/>
      <c r="I447" s="799"/>
      <c r="J447" s="796"/>
      <c r="K447" s="800"/>
      <c r="L447" s="796">
        <v>485706</v>
      </c>
      <c r="M447" s="794"/>
      <c r="N447" s="337"/>
      <c r="O447" s="336"/>
      <c r="P447" s="1"/>
    </row>
    <row r="448" spans="1:16" s="77" customFormat="1" ht="12.75">
      <c r="A448" s="34">
        <v>717</v>
      </c>
      <c r="B448" s="39" t="s">
        <v>11</v>
      </c>
      <c r="C448" s="36" t="s">
        <v>160</v>
      </c>
      <c r="D448" s="68">
        <v>10000</v>
      </c>
      <c r="E448" s="50"/>
      <c r="F448" s="68"/>
      <c r="G448" s="50"/>
      <c r="H448" s="38"/>
      <c r="I448" s="286"/>
      <c r="J448" s="337"/>
      <c r="K448" s="337">
        <v>0</v>
      </c>
      <c r="L448" s="337">
        <v>0</v>
      </c>
      <c r="M448" s="337">
        <v>10358</v>
      </c>
      <c r="N448" s="336">
        <v>0</v>
      </c>
      <c r="O448" s="336">
        <v>0</v>
      </c>
      <c r="P448" s="1"/>
    </row>
    <row r="449" spans="4:16" s="47" customFormat="1" ht="12.75">
      <c r="D449" s="101"/>
      <c r="E449" s="101"/>
      <c r="F449" s="101"/>
      <c r="G449" s="101"/>
      <c r="H449" s="103"/>
      <c r="I449" s="101"/>
      <c r="K449" s="1"/>
      <c r="M449" s="1"/>
      <c r="N449" s="1"/>
      <c r="O449" s="1"/>
      <c r="P449" s="1"/>
    </row>
    <row r="450" spans="1:16" s="47" customFormat="1" ht="12.75">
      <c r="A450" s="579" t="s">
        <v>110</v>
      </c>
      <c r="B450" s="580"/>
      <c r="C450" s="573"/>
      <c r="D450" s="587">
        <v>0</v>
      </c>
      <c r="E450" s="587"/>
      <c r="F450" s="587"/>
      <c r="G450" s="587"/>
      <c r="H450" s="582"/>
      <c r="I450" s="588">
        <v>0</v>
      </c>
      <c r="J450" s="597"/>
      <c r="K450" s="584">
        <f>SUM(K451)</f>
        <v>0</v>
      </c>
      <c r="L450" s="791">
        <v>0</v>
      </c>
      <c r="M450" s="585">
        <v>0</v>
      </c>
      <c r="N450" s="584">
        <v>0</v>
      </c>
      <c r="O450" s="584">
        <v>0</v>
      </c>
      <c r="P450" s="1"/>
    </row>
    <row r="451" spans="1:15" ht="12.75">
      <c r="A451" s="34">
        <v>717</v>
      </c>
      <c r="B451" s="39" t="s">
        <v>11</v>
      </c>
      <c r="C451" s="36" t="s">
        <v>161</v>
      </c>
      <c r="D451" s="68">
        <v>0</v>
      </c>
      <c r="E451" s="68"/>
      <c r="F451" s="68"/>
      <c r="G451" s="68"/>
      <c r="H451" s="38"/>
      <c r="I451" s="334"/>
      <c r="J451" s="330"/>
      <c r="K451" s="336">
        <v>0</v>
      </c>
      <c r="L451" s="185"/>
      <c r="M451" s="319"/>
      <c r="N451" s="284"/>
      <c r="O451" s="284"/>
    </row>
    <row r="452" spans="1:12" ht="12.75">
      <c r="A452" s="47"/>
      <c r="B452" s="47"/>
      <c r="C452" s="47"/>
      <c r="D452" s="104"/>
      <c r="E452" s="104"/>
      <c r="F452" s="104"/>
      <c r="G452" s="104"/>
      <c r="H452" s="103"/>
      <c r="I452" s="104"/>
      <c r="J452" s="77"/>
      <c r="K452" s="47"/>
      <c r="L452" s="47"/>
    </row>
    <row r="453" spans="1:15" ht="12.75">
      <c r="A453" s="801" t="s">
        <v>125</v>
      </c>
      <c r="B453" s="802"/>
      <c r="C453" s="803"/>
      <c r="D453" s="797">
        <v>0</v>
      </c>
      <c r="E453" s="797">
        <f aca="true" t="shared" si="2" ref="E453:J453">E455+E456</f>
        <v>0</v>
      </c>
      <c r="F453" s="797">
        <f t="shared" si="2"/>
        <v>0</v>
      </c>
      <c r="G453" s="797">
        <f t="shared" si="2"/>
        <v>0</v>
      </c>
      <c r="H453" s="797">
        <f t="shared" si="2"/>
        <v>0</v>
      </c>
      <c r="I453" s="797">
        <f t="shared" si="2"/>
        <v>0</v>
      </c>
      <c r="J453" s="797">
        <f t="shared" si="2"/>
        <v>0</v>
      </c>
      <c r="K453" s="797">
        <v>0</v>
      </c>
      <c r="L453" s="797">
        <f>L454</f>
        <v>3600</v>
      </c>
      <c r="M453" s="804"/>
      <c r="N453" s="836">
        <f>N455+N456</f>
        <v>0</v>
      </c>
      <c r="O453" s="584">
        <v>0</v>
      </c>
    </row>
    <row r="454" spans="1:15" ht="12.75">
      <c r="A454" s="194">
        <v>716</v>
      </c>
      <c r="B454" s="185"/>
      <c r="C454" s="185" t="s">
        <v>159</v>
      </c>
      <c r="D454" s="188"/>
      <c r="E454" s="188"/>
      <c r="F454" s="188"/>
      <c r="G454" s="188"/>
      <c r="H454" s="243"/>
      <c r="I454" s="188"/>
      <c r="J454" s="330"/>
      <c r="K454" s="336"/>
      <c r="L454" s="336">
        <v>3600</v>
      </c>
      <c r="M454" s="336"/>
      <c r="N454" s="185"/>
      <c r="O454" s="284"/>
    </row>
    <row r="455" spans="1:12" ht="12.75">
      <c r="A455" s="47"/>
      <c r="B455" s="47"/>
      <c r="C455" s="47"/>
      <c r="D455" s="104"/>
      <c r="E455" s="104"/>
      <c r="F455" s="104"/>
      <c r="G455" s="104"/>
      <c r="H455" s="103"/>
      <c r="I455" s="104"/>
      <c r="J455" s="77"/>
      <c r="L455" s="47"/>
    </row>
    <row r="456" spans="1:16" s="77" customFormat="1" ht="12.75">
      <c r="A456" s="579" t="s">
        <v>129</v>
      </c>
      <c r="B456" s="580"/>
      <c r="C456" s="573"/>
      <c r="D456" s="598">
        <f>D458+D459</f>
        <v>506006</v>
      </c>
      <c r="E456" s="598">
        <f aca="true" t="shared" si="3" ref="E456:O456">E458+E459</f>
        <v>0</v>
      </c>
      <c r="F456" s="598">
        <f t="shared" si="3"/>
        <v>0</v>
      </c>
      <c r="G456" s="598">
        <f t="shared" si="3"/>
        <v>0</v>
      </c>
      <c r="H456" s="598">
        <f t="shared" si="3"/>
        <v>0</v>
      </c>
      <c r="I456" s="598">
        <f t="shared" si="3"/>
        <v>0</v>
      </c>
      <c r="J456" s="598">
        <f t="shared" si="3"/>
        <v>0</v>
      </c>
      <c r="K456" s="598">
        <f t="shared" si="3"/>
        <v>0</v>
      </c>
      <c r="L456" s="598">
        <f t="shared" si="3"/>
        <v>0</v>
      </c>
      <c r="M456" s="598">
        <f t="shared" si="3"/>
        <v>438000</v>
      </c>
      <c r="N456" s="598">
        <f t="shared" si="3"/>
        <v>0</v>
      </c>
      <c r="O456" s="598">
        <f t="shared" si="3"/>
        <v>0</v>
      </c>
      <c r="P456" s="1"/>
    </row>
    <row r="457" spans="1:16" s="47" customFormat="1" ht="12.75">
      <c r="A457" s="34">
        <v>716</v>
      </c>
      <c r="B457" s="139"/>
      <c r="C457" s="36" t="s">
        <v>155</v>
      </c>
      <c r="D457" s="142"/>
      <c r="E457" s="143"/>
      <c r="F457" s="142"/>
      <c r="G457" s="143"/>
      <c r="H457" s="141"/>
      <c r="I457" s="338"/>
      <c r="J457" s="284"/>
      <c r="K457" s="336"/>
      <c r="L457" s="336"/>
      <c r="M457" s="336"/>
      <c r="N457" s="336"/>
      <c r="O457" s="336"/>
      <c r="P457" s="1"/>
    </row>
    <row r="458" spans="1:15" ht="12.75">
      <c r="A458" s="34">
        <v>717</v>
      </c>
      <c r="B458" s="39" t="s">
        <v>11</v>
      </c>
      <c r="C458" s="36" t="s">
        <v>157</v>
      </c>
      <c r="D458" s="143"/>
      <c r="E458" s="144"/>
      <c r="F458" s="143"/>
      <c r="G458" s="144"/>
      <c r="H458" s="38"/>
      <c r="I458" s="339"/>
      <c r="J458" s="299"/>
      <c r="K458" s="599"/>
      <c r="L458" s="599"/>
      <c r="M458" s="599"/>
      <c r="N458" s="336"/>
      <c r="O458" s="336"/>
    </row>
    <row r="459" spans="1:15" ht="13.5" thickBot="1">
      <c r="A459" s="34">
        <v>717</v>
      </c>
      <c r="B459" s="39" t="s">
        <v>13</v>
      </c>
      <c r="C459" s="36" t="s">
        <v>162</v>
      </c>
      <c r="D459" s="145">
        <v>506006</v>
      </c>
      <c r="E459" s="144"/>
      <c r="F459" s="145"/>
      <c r="G459" s="144"/>
      <c r="H459" s="38"/>
      <c r="I459" s="339"/>
      <c r="J459" s="300"/>
      <c r="K459" s="491">
        <v>0</v>
      </c>
      <c r="L459" s="491">
        <v>0</v>
      </c>
      <c r="M459" s="491">
        <v>438000</v>
      </c>
      <c r="N459" s="336">
        <v>0</v>
      </c>
      <c r="O459" s="336">
        <v>0</v>
      </c>
    </row>
    <row r="460" spans="1:16" s="77" customFormat="1" ht="13.5" thickBot="1">
      <c r="A460" s="287" t="s">
        <v>163</v>
      </c>
      <c r="B460" s="291"/>
      <c r="C460" s="289"/>
      <c r="D460" s="437">
        <f>D419+D422+D428+D433+D438+D441+D450+D456</f>
        <v>1275190</v>
      </c>
      <c r="E460" s="438">
        <v>247236</v>
      </c>
      <c r="F460" s="488">
        <v>19.39</v>
      </c>
      <c r="G460" s="438">
        <v>248388</v>
      </c>
      <c r="H460" s="435">
        <v>19.48</v>
      </c>
      <c r="I460" s="439">
        <f>I419+I422+I428+I433+I438+I441+I450+I456</f>
        <v>251751</v>
      </c>
      <c r="J460" s="292"/>
      <c r="K460" s="651">
        <f>SUM(K419,K422,K428,K431,K433,K438,K441,K450,K456)</f>
        <v>728751</v>
      </c>
      <c r="L460" s="651">
        <f>SUM(L419,L422,L428,L431,L433,L438,L441,L450,L456+L453)</f>
        <v>768466</v>
      </c>
      <c r="M460" s="651">
        <f>SUM(M419,M422,M428,M431,M433,M438,M441,M450,M456)</f>
        <v>720858</v>
      </c>
      <c r="N460" s="651">
        <f>SUM(N419,N422,N428,N431,N433,N438,N441,N450,N456)</f>
        <v>202000</v>
      </c>
      <c r="O460" s="651">
        <f>SUM(O419,O422,O428,O431,O433,O438,O441,O450,O456)</f>
        <v>0</v>
      </c>
      <c r="P460" s="1"/>
    </row>
    <row r="461" spans="1:16" s="77" customFormat="1" ht="12.75">
      <c r="A461" s="1"/>
      <c r="B461" s="1"/>
      <c r="C461" s="1"/>
      <c r="D461" s="1"/>
      <c r="E461" s="1"/>
      <c r="F461" s="1"/>
      <c r="G461" s="1"/>
      <c r="H461" s="2"/>
      <c r="I461" s="47"/>
      <c r="J461" s="47"/>
      <c r="K461" s="1"/>
      <c r="L461" s="1"/>
      <c r="M461" s="1"/>
      <c r="N461" s="1"/>
      <c r="O461" s="1"/>
      <c r="P461" s="1"/>
    </row>
    <row r="462" spans="1:16" s="77" customFormat="1" ht="12.75">
      <c r="A462" s="1"/>
      <c r="B462" s="1"/>
      <c r="C462" s="1"/>
      <c r="D462" s="1"/>
      <c r="E462" s="1"/>
      <c r="F462" s="1"/>
      <c r="G462" s="1"/>
      <c r="H462" s="2"/>
      <c r="I462" s="47"/>
      <c r="J462" s="47"/>
      <c r="K462" s="1"/>
      <c r="L462" s="1"/>
      <c r="M462" s="1"/>
      <c r="N462" s="1"/>
      <c r="O462" s="1"/>
      <c r="P462" s="1"/>
    </row>
    <row r="463" spans="1:16" s="77" customFormat="1" ht="12.75" hidden="1">
      <c r="A463" s="1"/>
      <c r="B463" s="1"/>
      <c r="C463" s="1"/>
      <c r="D463" s="1"/>
      <c r="E463" s="1"/>
      <c r="F463" s="1"/>
      <c r="G463" s="1"/>
      <c r="H463" s="2"/>
      <c r="I463" s="47"/>
      <c r="J463" s="47"/>
      <c r="K463" s="1"/>
      <c r="L463" s="1"/>
      <c r="M463" s="1"/>
      <c r="N463" s="1"/>
      <c r="O463" s="1"/>
      <c r="P463" s="1"/>
    </row>
    <row r="464" spans="1:16" s="77" customFormat="1" ht="12.75" hidden="1">
      <c r="A464" s="1"/>
      <c r="B464" s="1"/>
      <c r="C464" s="1"/>
      <c r="D464" s="1"/>
      <c r="E464" s="1"/>
      <c r="F464" s="1"/>
      <c r="G464" s="1"/>
      <c r="H464" s="2"/>
      <c r="I464" s="47"/>
      <c r="J464" s="47"/>
      <c r="K464" s="1"/>
      <c r="L464" s="1"/>
      <c r="M464" s="1"/>
      <c r="N464" s="1"/>
      <c r="O464" s="1"/>
      <c r="P464" s="1"/>
    </row>
    <row r="465" spans="1:16" s="77" customFormat="1" ht="12.75">
      <c r="A465" s="1"/>
      <c r="B465" s="1"/>
      <c r="C465" s="1"/>
      <c r="D465" s="1"/>
      <c r="E465" s="1"/>
      <c r="F465" s="1"/>
      <c r="G465" s="1"/>
      <c r="H465" s="2"/>
      <c r="I465" s="47"/>
      <c r="J465" s="47"/>
      <c r="K465" s="1"/>
      <c r="L465" s="1"/>
      <c r="M465" s="1"/>
      <c r="N465" s="1"/>
      <c r="O465" s="1"/>
      <c r="P465" s="1"/>
    </row>
    <row r="466" spans="1:16" s="77" customFormat="1" ht="12.75">
      <c r="A466" s="1"/>
      <c r="B466" s="1"/>
      <c r="C466" s="392" t="s">
        <v>310</v>
      </c>
      <c r="D466" s="1"/>
      <c r="E466" s="1"/>
      <c r="F466" s="1"/>
      <c r="G466" s="1"/>
      <c r="H466" s="2"/>
      <c r="I466" s="47"/>
      <c r="J466" s="47"/>
      <c r="K466" s="1"/>
      <c r="L466" s="1"/>
      <c r="M466" s="1"/>
      <c r="N466" s="1"/>
      <c r="O466" s="1"/>
      <c r="P466" s="1"/>
    </row>
    <row r="467" spans="1:16" s="77" customFormat="1" ht="12.75">
      <c r="A467" s="1"/>
      <c r="B467" s="1"/>
      <c r="C467" s="1"/>
      <c r="D467" s="1"/>
      <c r="E467" s="1"/>
      <c r="F467" s="1"/>
      <c r="G467" s="1"/>
      <c r="H467" s="2"/>
      <c r="I467" s="47"/>
      <c r="J467" s="47"/>
      <c r="K467" s="1"/>
      <c r="L467" s="1"/>
      <c r="M467" s="1"/>
      <c r="N467" s="1"/>
      <c r="O467" s="1"/>
      <c r="P467" s="1"/>
    </row>
    <row r="468" spans="1:15" ht="38.25">
      <c r="A468" s="4" t="s">
        <v>164</v>
      </c>
      <c r="B468" s="5"/>
      <c r="C468" s="6"/>
      <c r="D468" s="255" t="s">
        <v>282</v>
      </c>
      <c r="E468" s="255" t="s">
        <v>283</v>
      </c>
      <c r="F468" s="262" t="s">
        <v>2</v>
      </c>
      <c r="G468" s="255" t="s">
        <v>284</v>
      </c>
      <c r="H468" s="262" t="s">
        <v>2</v>
      </c>
      <c r="I468" s="255" t="s">
        <v>285</v>
      </c>
      <c r="J468" s="306" t="s">
        <v>2</v>
      </c>
      <c r="K468" s="256" t="s">
        <v>286</v>
      </c>
      <c r="L468" s="739" t="s">
        <v>339</v>
      </c>
      <c r="M468" s="693">
        <v>2012</v>
      </c>
      <c r="N468" s="693">
        <v>2013</v>
      </c>
      <c r="O468" s="693">
        <v>2014</v>
      </c>
    </row>
    <row r="469" spans="1:16" s="47" customFormat="1" ht="12.75">
      <c r="A469" s="34">
        <v>824</v>
      </c>
      <c r="B469" s="39"/>
      <c r="C469" s="36" t="s">
        <v>165</v>
      </c>
      <c r="D469" s="146">
        <v>3000</v>
      </c>
      <c r="E469" s="50">
        <v>1539</v>
      </c>
      <c r="F469" s="146"/>
      <c r="G469" s="50">
        <v>3080</v>
      </c>
      <c r="H469" s="38"/>
      <c r="I469" s="286">
        <v>4620</v>
      </c>
      <c r="J469" s="280"/>
      <c r="K469" s="101">
        <v>6000</v>
      </c>
      <c r="L469" s="491">
        <v>6161</v>
      </c>
      <c r="M469" s="491">
        <v>6000</v>
      </c>
      <c r="N469" s="491">
        <v>0</v>
      </c>
      <c r="O469" s="491">
        <v>0</v>
      </c>
      <c r="P469" s="1"/>
    </row>
    <row r="470" spans="1:16" s="47" customFormat="1" ht="13.5" thickBot="1">
      <c r="A470" s="34">
        <v>821</v>
      </c>
      <c r="B470" s="39"/>
      <c r="C470" s="36" t="s">
        <v>166</v>
      </c>
      <c r="D470" s="146">
        <v>137000</v>
      </c>
      <c r="E470" s="50">
        <v>0</v>
      </c>
      <c r="F470" s="146"/>
      <c r="G470" s="50">
        <v>51846</v>
      </c>
      <c r="H470" s="38"/>
      <c r="I470" s="286">
        <v>135333</v>
      </c>
      <c r="J470" s="280"/>
      <c r="K470" s="643">
        <v>137000</v>
      </c>
      <c r="L470" s="492">
        <v>135333</v>
      </c>
      <c r="M470" s="492">
        <v>333637</v>
      </c>
      <c r="N470" s="492">
        <v>188000</v>
      </c>
      <c r="O470" s="713"/>
      <c r="P470" s="1"/>
    </row>
    <row r="471" spans="1:15" ht="13.5" thickBot="1">
      <c r="A471" s="287" t="s">
        <v>167</v>
      </c>
      <c r="B471" s="291"/>
      <c r="C471" s="289"/>
      <c r="D471" s="440">
        <f>D469+D470</f>
        <v>140000</v>
      </c>
      <c r="E471" s="441">
        <v>1539</v>
      </c>
      <c r="F471" s="489">
        <v>1.1</v>
      </c>
      <c r="G471" s="441">
        <v>54926</v>
      </c>
      <c r="H471" s="435">
        <v>39.23</v>
      </c>
      <c r="I471" s="442">
        <f>I469+I470</f>
        <v>139953</v>
      </c>
      <c r="J471" s="511">
        <v>99.97</v>
      </c>
      <c r="K471" s="651">
        <f>SUM(K469,K470)</f>
        <v>143000</v>
      </c>
      <c r="L471" s="651">
        <f>SUM(L469,L470)</f>
        <v>141494</v>
      </c>
      <c r="M471" s="651">
        <f>SUM(M469,M470)</f>
        <v>339637</v>
      </c>
      <c r="N471" s="651">
        <f>SUM(N469,N470)</f>
        <v>188000</v>
      </c>
      <c r="O471" s="651">
        <f>SUM(O469,O470)</f>
        <v>0</v>
      </c>
    </row>
    <row r="472" spans="1:8" ht="12.75">
      <c r="A472" s="47"/>
      <c r="B472" s="47"/>
      <c r="C472" s="47"/>
      <c r="D472" s="47"/>
      <c r="E472" s="47"/>
      <c r="F472" s="47"/>
      <c r="G472" s="47"/>
      <c r="H472" s="103"/>
    </row>
    <row r="473" spans="1:8" ht="12.75">
      <c r="A473" s="47"/>
      <c r="B473" s="47"/>
      <c r="C473" s="47"/>
      <c r="D473" s="47"/>
      <c r="E473" s="47"/>
      <c r="F473" s="47"/>
      <c r="G473" s="47"/>
      <c r="H473" s="103"/>
    </row>
    <row r="474" spans="1:8" ht="12.75">
      <c r="A474" s="47"/>
      <c r="B474" s="47"/>
      <c r="C474" s="47"/>
      <c r="D474" s="47"/>
      <c r="E474" s="47"/>
      <c r="F474" s="47"/>
      <c r="G474" s="47"/>
      <c r="H474" s="103"/>
    </row>
    <row r="475" spans="1:8" ht="12.75">
      <c r="A475" s="47"/>
      <c r="B475" s="47"/>
      <c r="C475" s="47"/>
      <c r="D475" s="47"/>
      <c r="E475" s="47"/>
      <c r="F475" s="47"/>
      <c r="G475" s="47"/>
      <c r="H475" s="103"/>
    </row>
    <row r="476" spans="1:8" ht="12.75">
      <c r="A476" s="47"/>
      <c r="B476" s="47"/>
      <c r="C476" s="47"/>
      <c r="D476" s="47"/>
      <c r="E476" s="47"/>
      <c r="F476" s="47"/>
      <c r="G476" s="47"/>
      <c r="H476" s="103"/>
    </row>
    <row r="477" spans="1:8" ht="12.75">
      <c r="A477" s="47"/>
      <c r="B477" s="47"/>
      <c r="C477" s="47"/>
      <c r="D477" s="47"/>
      <c r="E477" s="47"/>
      <c r="F477" s="47"/>
      <c r="G477" s="47"/>
      <c r="H477" s="103"/>
    </row>
    <row r="478" spans="1:8" ht="12.75">
      <c r="A478" s="47"/>
      <c r="B478" s="47"/>
      <c r="C478" s="47"/>
      <c r="D478" s="47"/>
      <c r="E478" s="47"/>
      <c r="F478" s="47"/>
      <c r="G478" s="47"/>
      <c r="H478" s="103"/>
    </row>
    <row r="479" spans="1:8" ht="12.75">
      <c r="A479" s="47"/>
      <c r="B479" s="47"/>
      <c r="C479" s="47"/>
      <c r="D479" s="47"/>
      <c r="E479" s="47"/>
      <c r="F479" s="47"/>
      <c r="G479" s="47"/>
      <c r="H479" s="103"/>
    </row>
    <row r="480" spans="1:8" ht="12.75">
      <c r="A480" s="47"/>
      <c r="B480" s="47"/>
      <c r="C480" s="47"/>
      <c r="D480" s="47"/>
      <c r="E480" s="47"/>
      <c r="F480" s="47"/>
      <c r="G480" s="47"/>
      <c r="H480" s="103"/>
    </row>
    <row r="481" spans="1:8" ht="12.75">
      <c r="A481" s="47"/>
      <c r="B481" s="47"/>
      <c r="C481" s="47"/>
      <c r="D481" s="47"/>
      <c r="E481" s="47"/>
      <c r="F481" s="47"/>
      <c r="G481" s="47"/>
      <c r="H481" s="103"/>
    </row>
    <row r="482" spans="1:15" ht="38.25">
      <c r="A482" s="147" t="s">
        <v>168</v>
      </c>
      <c r="B482" s="148"/>
      <c r="C482" s="149"/>
      <c r="D482" s="316" t="s">
        <v>282</v>
      </c>
      <c r="E482" s="316" t="s">
        <v>283</v>
      </c>
      <c r="F482" s="317" t="s">
        <v>2</v>
      </c>
      <c r="G482" s="316" t="s">
        <v>284</v>
      </c>
      <c r="H482" s="317" t="s">
        <v>2</v>
      </c>
      <c r="I482" s="342" t="s">
        <v>285</v>
      </c>
      <c r="J482" s="343" t="s">
        <v>2</v>
      </c>
      <c r="K482" s="344" t="s">
        <v>286</v>
      </c>
      <c r="L482" s="805" t="s">
        <v>339</v>
      </c>
      <c r="M482" s="710">
        <v>2012</v>
      </c>
      <c r="N482" s="710">
        <v>2013</v>
      </c>
      <c r="O482" s="710">
        <v>2014</v>
      </c>
    </row>
    <row r="483" spans="1:15" ht="14.25">
      <c r="A483" s="150" t="s">
        <v>169</v>
      </c>
      <c r="B483" s="151"/>
      <c r="C483" s="152"/>
      <c r="D483" s="69">
        <f>D393</f>
        <v>1130556</v>
      </c>
      <c r="E483" s="69">
        <f>E393</f>
        <v>291286</v>
      </c>
      <c r="F483" s="490">
        <f>F393</f>
        <v>25.76</v>
      </c>
      <c r="G483" s="69">
        <f>G393</f>
        <v>575933</v>
      </c>
      <c r="H483" s="340">
        <v>50.94</v>
      </c>
      <c r="I483" s="492">
        <f>I393</f>
        <v>910644.5700000001</v>
      </c>
      <c r="J483" s="512">
        <v>45.21</v>
      </c>
      <c r="K483" s="492">
        <f>SUM(K393)</f>
        <v>1197032</v>
      </c>
      <c r="L483" s="492">
        <f>SUM(L393)</f>
        <v>1275619</v>
      </c>
      <c r="M483" s="492">
        <f>SUM(M393)</f>
        <v>1106557</v>
      </c>
      <c r="N483" s="492">
        <f>SUM(N393)</f>
        <v>1085587</v>
      </c>
      <c r="O483" s="492">
        <f>SUM(O393)</f>
        <v>1080507</v>
      </c>
    </row>
    <row r="484" spans="1:15" ht="14.25">
      <c r="A484" s="150" t="s">
        <v>170</v>
      </c>
      <c r="B484" s="151"/>
      <c r="C484" s="152"/>
      <c r="D484" s="44">
        <f>D460</f>
        <v>1275190</v>
      </c>
      <c r="E484" s="44">
        <f>E460</f>
        <v>247236</v>
      </c>
      <c r="F484" s="472">
        <f>F460</f>
        <v>19.39</v>
      </c>
      <c r="G484" s="44">
        <f>G460</f>
        <v>248388</v>
      </c>
      <c r="H484" s="341">
        <v>19.49</v>
      </c>
      <c r="I484" s="200">
        <f>I460</f>
        <v>251751</v>
      </c>
      <c r="J484" s="513">
        <v>19.48</v>
      </c>
      <c r="K484" s="336">
        <f>SUM(K460)</f>
        <v>728751</v>
      </c>
      <c r="L484" s="336">
        <f>SUM(L460)</f>
        <v>768466</v>
      </c>
      <c r="M484" s="336">
        <f>SUM(M460)</f>
        <v>720858</v>
      </c>
      <c r="N484" s="336">
        <f>SUM(N460)</f>
        <v>202000</v>
      </c>
      <c r="O484" s="336">
        <f>SUM(O460)</f>
        <v>0</v>
      </c>
    </row>
    <row r="485" spans="1:15" ht="14.25">
      <c r="A485" s="150" t="s">
        <v>164</v>
      </c>
      <c r="B485" s="151"/>
      <c r="C485" s="152"/>
      <c r="D485" s="37">
        <f>D471</f>
        <v>140000</v>
      </c>
      <c r="E485" s="37">
        <f>E471</f>
        <v>1539</v>
      </c>
      <c r="F485" s="466">
        <f>F471</f>
        <v>1.1</v>
      </c>
      <c r="G485" s="37">
        <f>G471</f>
        <v>54926</v>
      </c>
      <c r="H485" s="345">
        <v>39.23</v>
      </c>
      <c r="I485" s="493">
        <f>I471</f>
        <v>139953</v>
      </c>
      <c r="J485" s="514">
        <v>99.97</v>
      </c>
      <c r="K485" s="493">
        <f>K471</f>
        <v>143000</v>
      </c>
      <c r="L485" s="493">
        <f>L471</f>
        <v>141494</v>
      </c>
      <c r="M485" s="493">
        <f>M471</f>
        <v>339637</v>
      </c>
      <c r="N485" s="493">
        <f>N471</f>
        <v>188000</v>
      </c>
      <c r="O485" s="493">
        <f>O471</f>
        <v>0</v>
      </c>
    </row>
    <row r="486" spans="1:15" ht="15">
      <c r="A486" s="147" t="s">
        <v>171</v>
      </c>
      <c r="B486" s="153"/>
      <c r="C486" s="149"/>
      <c r="D486" s="822">
        <f>SUM(D483:D485)</f>
        <v>2545746</v>
      </c>
      <c r="E486" s="822">
        <f>SUM(E483:E485)</f>
        <v>540061</v>
      </c>
      <c r="F486" s="823">
        <v>21.21</v>
      </c>
      <c r="G486" s="822">
        <f>SUM(G483:G485)</f>
        <v>879247</v>
      </c>
      <c r="H486" s="824">
        <v>34.54</v>
      </c>
      <c r="I486" s="650">
        <f>SUM(I483:I485)</f>
        <v>1302348.57</v>
      </c>
      <c r="J486" s="825">
        <v>35.33</v>
      </c>
      <c r="K486" s="650">
        <f>SUM(K483,K484,K485)</f>
        <v>2068783</v>
      </c>
      <c r="L486" s="650">
        <f>SUM(L483,L484,L485)</f>
        <v>2185579</v>
      </c>
      <c r="M486" s="650">
        <f>SUM(M483,M484,M485)</f>
        <v>2167052</v>
      </c>
      <c r="N486" s="650">
        <f>SUM(N483,N484,N485)</f>
        <v>1475587</v>
      </c>
      <c r="O486" s="650">
        <f>SUM(O483,O484,O485)</f>
        <v>1080507</v>
      </c>
    </row>
    <row r="487" spans="1:10" ht="14.25">
      <c r="A487" s="154"/>
      <c r="B487" s="154"/>
      <c r="C487" s="154"/>
      <c r="D487" s="118"/>
      <c r="E487" s="118"/>
      <c r="F487" s="118"/>
      <c r="G487" s="118"/>
      <c r="H487" s="103"/>
      <c r="J487" s="515"/>
    </row>
    <row r="488" spans="1:15" ht="14.25">
      <c r="A488" s="150" t="s">
        <v>172</v>
      </c>
      <c r="B488" s="151"/>
      <c r="C488" s="152"/>
      <c r="D488" s="37">
        <f>príjmy!D186</f>
        <v>1262698</v>
      </c>
      <c r="E488" s="37">
        <f>príjmy!E186</f>
        <v>331217</v>
      </c>
      <c r="F488" s="466">
        <v>26.23</v>
      </c>
      <c r="G488" s="37">
        <f>príjmy!G186</f>
        <v>611134</v>
      </c>
      <c r="H488" s="345">
        <v>47.98</v>
      </c>
      <c r="I488" s="37">
        <f>príjmy!I186</f>
        <v>900299.2</v>
      </c>
      <c r="J488" s="516">
        <v>71.3</v>
      </c>
      <c r="K488" s="643">
        <f>príjmy!K186</f>
        <v>1274644</v>
      </c>
      <c r="L488" s="200">
        <f>'[1]príjmy'!L188</f>
        <v>1291907</v>
      </c>
      <c r="M488" s="643">
        <f>príjmy!L102</f>
        <v>1272308</v>
      </c>
      <c r="N488" s="492">
        <f>príjmy!M186</f>
        <v>1183329</v>
      </c>
      <c r="O488" s="492">
        <f>príjmy!N186</f>
        <v>1184329</v>
      </c>
    </row>
    <row r="489" spans="1:15" ht="14.25">
      <c r="A489" s="150" t="s">
        <v>173</v>
      </c>
      <c r="B489" s="151"/>
      <c r="C489" s="152"/>
      <c r="D489" s="37">
        <f>príjmy!D187</f>
        <v>1275190</v>
      </c>
      <c r="E489" s="37">
        <f>príjmy!E187</f>
        <v>91</v>
      </c>
      <c r="F489" s="466">
        <v>0</v>
      </c>
      <c r="G489" s="37">
        <f>príjmy!G187</f>
        <v>51932</v>
      </c>
      <c r="H489" s="345">
        <v>4.07</v>
      </c>
      <c r="I489" s="37">
        <f>príjmy!I187</f>
        <v>231302</v>
      </c>
      <c r="J489" s="516">
        <v>18.14</v>
      </c>
      <c r="K489" s="643">
        <f>príjmy!K187</f>
        <v>684780</v>
      </c>
      <c r="L489" s="200">
        <f>'[1]príjmy'!L189</f>
        <v>720865</v>
      </c>
      <c r="M489" s="643">
        <f>príjmy!L187</f>
        <v>584744</v>
      </c>
      <c r="N489" s="492">
        <f>príjmy!M187</f>
        <v>430000</v>
      </c>
      <c r="O489" s="492">
        <f>príjmy!N187</f>
        <v>0</v>
      </c>
    </row>
    <row r="490" spans="1:15" ht="14.25">
      <c r="A490" s="150" t="s">
        <v>174</v>
      </c>
      <c r="B490" s="151"/>
      <c r="C490" s="152"/>
      <c r="D490" s="155">
        <f>príjmy!D188</f>
        <v>0</v>
      </c>
      <c r="E490" s="37">
        <f>príjmy!E188</f>
        <v>246629</v>
      </c>
      <c r="F490" s="466">
        <v>0</v>
      </c>
      <c r="G490" s="37">
        <f>príjmy!G188</f>
        <v>246629</v>
      </c>
      <c r="H490" s="345">
        <v>0</v>
      </c>
      <c r="I490" s="37">
        <f>príjmy!I188</f>
        <v>246629</v>
      </c>
      <c r="J490" s="517">
        <v>0</v>
      </c>
      <c r="K490" s="644">
        <f>príjmy!K188</f>
        <v>246629</v>
      </c>
      <c r="L490" s="200">
        <f>'[1]príjmy'!L190</f>
        <v>246629</v>
      </c>
      <c r="M490" s="644">
        <f>príjmy!L188</f>
        <v>310000</v>
      </c>
      <c r="N490" s="200">
        <f>príjmy!M188</f>
        <v>0</v>
      </c>
      <c r="O490" s="200">
        <f>príjmy!N188</f>
        <v>0</v>
      </c>
    </row>
    <row r="491" spans="1:15" ht="14.25">
      <c r="A491" s="150" t="s">
        <v>175</v>
      </c>
      <c r="B491" s="151"/>
      <c r="C491" s="152"/>
      <c r="D491" s="155">
        <f>príjmy!D189</f>
        <v>0</v>
      </c>
      <c r="E491" s="37">
        <f>0+príjmy!E189</f>
        <v>0</v>
      </c>
      <c r="F491" s="466">
        <f>príjmy!G189</f>
        <v>0</v>
      </c>
      <c r="G491" s="37">
        <f>príjmy!G189</f>
        <v>0</v>
      </c>
      <c r="H491" s="345">
        <v>0</v>
      </c>
      <c r="I491" s="37">
        <f>príjmy!I189</f>
        <v>0</v>
      </c>
      <c r="J491" s="518">
        <v>0</v>
      </c>
      <c r="K491" s="645">
        <f>príjmy!K189</f>
        <v>0</v>
      </c>
      <c r="L491" s="200">
        <v>5000</v>
      </c>
      <c r="M491" s="645">
        <v>0</v>
      </c>
      <c r="N491" s="493">
        <v>7000</v>
      </c>
      <c r="O491" s="493">
        <v>7000</v>
      </c>
    </row>
    <row r="492" spans="1:15" ht="15">
      <c r="A492" s="147" t="s">
        <v>176</v>
      </c>
      <c r="B492" s="153"/>
      <c r="C492" s="149"/>
      <c r="D492" s="822">
        <f>SUM(D488:D491)</f>
        <v>2537888</v>
      </c>
      <c r="E492" s="822">
        <f>E488+E489+E490+E491</f>
        <v>577937</v>
      </c>
      <c r="F492" s="823">
        <v>22.77</v>
      </c>
      <c r="G492" s="822">
        <f>G488+G489+G490+G491</f>
        <v>909695</v>
      </c>
      <c r="H492" s="824">
        <v>35.63</v>
      </c>
      <c r="I492" s="822">
        <f>I488+I489+I490+I491</f>
        <v>1378230.2</v>
      </c>
      <c r="J492" s="826">
        <v>54.31</v>
      </c>
      <c r="K492" s="827">
        <f>SUM(K488,K489,K490,K491)</f>
        <v>2206053</v>
      </c>
      <c r="L492" s="650">
        <f>SUM(L488,L489,L490,L491)</f>
        <v>2264401</v>
      </c>
      <c r="M492" s="827">
        <f>SUM(M488,M489,M490,M491)</f>
        <v>2167052</v>
      </c>
      <c r="N492" s="828">
        <f>SUM(N488,N489,N490,N491)</f>
        <v>1620329</v>
      </c>
      <c r="O492" s="828">
        <f>SUM(O488,O489,O490,O491)</f>
        <v>1191329</v>
      </c>
    </row>
    <row r="494" spans="13:15" ht="12.75">
      <c r="M494" s="40"/>
      <c r="N494" s="40"/>
      <c r="O494" s="40"/>
    </row>
    <row r="510" ht="12.75">
      <c r="N510" s="40"/>
    </row>
  </sheetData>
  <sheetProtection/>
  <mergeCells count="12">
    <mergeCell ref="A428:C428"/>
    <mergeCell ref="J5:N5"/>
    <mergeCell ref="K93:N93"/>
    <mergeCell ref="K101:N101"/>
    <mergeCell ref="J230:N230"/>
    <mergeCell ref="J247:N247"/>
    <mergeCell ref="I275:N275"/>
    <mergeCell ref="J337:N337"/>
    <mergeCell ref="A2:N2"/>
    <mergeCell ref="I138:N138"/>
    <mergeCell ref="J184:N184"/>
    <mergeCell ref="A6:E6"/>
  </mergeCells>
  <printOptions/>
  <pageMargins left="0.984251968503937" right="0.5905511811023623" top="0.3937007874015748" bottom="0.3937007874015748" header="0.11811023622047245" footer="0.11811023622047245"/>
  <pageSetup horizontalDpi="300" verticalDpi="300" orientation="landscape" paperSize="9" scale="90" r:id="rId1"/>
  <headerFooter alignWithMargins="0">
    <oddHeader>&amp;CROZPOČET OBCE TEKOVSKÉ LUŽANY NA ROK 2012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190"/>
  <sheetViews>
    <sheetView zoomScalePageLayoutView="0" workbookViewId="0" topLeftCell="A85">
      <selection activeCell="L80" sqref="L80"/>
    </sheetView>
  </sheetViews>
  <sheetFormatPr defaultColWidth="9.00390625" defaultRowHeight="12.75"/>
  <cols>
    <col min="1" max="1" width="8.625" style="1" customWidth="1"/>
    <col min="2" max="2" width="7.00390625" style="1" customWidth="1"/>
    <col min="3" max="3" width="33.00390625" style="1" customWidth="1"/>
    <col min="4" max="5" width="8.75390625" style="1" customWidth="1"/>
    <col min="6" max="6" width="5.75390625" style="1" customWidth="1"/>
    <col min="7" max="7" width="8.75390625" style="1" customWidth="1"/>
    <col min="8" max="8" width="5.75390625" style="3" customWidth="1"/>
    <col min="9" max="9" width="8.75390625" style="1" customWidth="1"/>
    <col min="10" max="10" width="5.75390625" style="1" customWidth="1"/>
    <col min="11" max="11" width="8.75390625" style="156" customWidth="1"/>
    <col min="12" max="14" width="8.75390625" style="1" customWidth="1"/>
    <col min="15" max="16384" width="9.00390625" style="1" customWidth="1"/>
  </cols>
  <sheetData>
    <row r="2" spans="1:13" ht="15.75">
      <c r="A2" s="858" t="s">
        <v>291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</row>
    <row r="4" ht="15.75">
      <c r="C4" s="275" t="s">
        <v>172</v>
      </c>
    </row>
    <row r="5" spans="1:14" ht="15.75">
      <c r="A5" s="850"/>
      <c r="B5" s="850"/>
      <c r="C5" s="850"/>
      <c r="D5" s="850"/>
      <c r="E5" s="850"/>
      <c r="F5" s="850"/>
      <c r="G5" s="157"/>
      <c r="H5" s="157"/>
      <c r="I5" s="3"/>
      <c r="J5" s="3"/>
      <c r="K5" s="857" t="s">
        <v>288</v>
      </c>
      <c r="L5" s="857"/>
      <c r="M5" s="857"/>
      <c r="N5" s="260"/>
    </row>
    <row r="6" spans="1:14" ht="15.75">
      <c r="A6" s="237"/>
      <c r="B6" s="237"/>
      <c r="C6" s="237"/>
      <c r="D6" s="237"/>
      <c r="E6" s="237"/>
      <c r="F6" s="237"/>
      <c r="G6" s="157"/>
      <c r="H6" s="157"/>
      <c r="I6" s="3"/>
      <c r="J6" s="3"/>
      <c r="K6" s="270"/>
      <c r="L6" s="270"/>
      <c r="M6" s="270"/>
      <c r="N6" s="260"/>
    </row>
    <row r="8" spans="1:14" s="7" customFormat="1" ht="39.75" customHeight="1">
      <c r="A8" s="4" t="s">
        <v>172</v>
      </c>
      <c r="B8" s="258"/>
      <c r="C8" s="259"/>
      <c r="D8" s="255" t="s">
        <v>282</v>
      </c>
      <c r="E8" s="255" t="s">
        <v>283</v>
      </c>
      <c r="F8" s="262" t="s">
        <v>2</v>
      </c>
      <c r="G8" s="255" t="s">
        <v>284</v>
      </c>
      <c r="H8" s="262" t="s">
        <v>2</v>
      </c>
      <c r="I8" s="255" t="s">
        <v>285</v>
      </c>
      <c r="J8" s="262" t="s">
        <v>2</v>
      </c>
      <c r="K8" s="256" t="s">
        <v>286</v>
      </c>
      <c r="L8" s="671">
        <v>2012</v>
      </c>
      <c r="M8" s="671">
        <v>2013</v>
      </c>
      <c r="N8" s="671">
        <v>2014</v>
      </c>
    </row>
    <row r="9" spans="1:14" s="77" customFormat="1" ht="12.75">
      <c r="A9" s="158" t="s">
        <v>177</v>
      </c>
      <c r="B9" s="159"/>
      <c r="C9" s="160"/>
      <c r="D9" s="12">
        <f>0+SUM(D10,D11)</f>
        <v>648192</v>
      </c>
      <c r="E9" s="12">
        <f>0+SUM(E10,E11)</f>
        <v>173670</v>
      </c>
      <c r="F9" s="443">
        <v>34.14</v>
      </c>
      <c r="G9" s="12">
        <f>SUM(G10,G11)</f>
        <v>287031</v>
      </c>
      <c r="H9" s="443">
        <v>44.28</v>
      </c>
      <c r="I9" s="12">
        <f>I10+I11</f>
        <v>450357</v>
      </c>
      <c r="J9" s="443">
        <v>69.48</v>
      </c>
      <c r="K9" s="653">
        <f>SUM(K10,K11)</f>
        <v>648192</v>
      </c>
      <c r="L9" s="653">
        <f>SUM(L10,L11)</f>
        <v>663692</v>
      </c>
      <c r="M9" s="653">
        <f>SUM(M10,M11)</f>
        <v>666192</v>
      </c>
      <c r="N9" s="653">
        <f>SUM(N10,N11)</f>
        <v>662192</v>
      </c>
    </row>
    <row r="10" spans="1:14" s="7" customFormat="1" ht="12.75">
      <c r="A10" s="25">
        <v>111</v>
      </c>
      <c r="B10" s="26" t="s">
        <v>32</v>
      </c>
      <c r="C10" s="27" t="s">
        <v>178</v>
      </c>
      <c r="D10" s="221">
        <v>485000</v>
      </c>
      <c r="E10" s="221">
        <v>154385</v>
      </c>
      <c r="F10" s="69"/>
      <c r="G10" s="221">
        <v>244787</v>
      </c>
      <c r="H10" s="17"/>
      <c r="I10" s="17">
        <v>383055</v>
      </c>
      <c r="J10" s="17"/>
      <c r="K10" s="17">
        <v>485000</v>
      </c>
      <c r="L10" s="652">
        <v>497500</v>
      </c>
      <c r="M10" s="673">
        <v>500000</v>
      </c>
      <c r="N10" s="673">
        <v>500000</v>
      </c>
    </row>
    <row r="11" spans="1:14" s="7" customFormat="1" ht="12.75">
      <c r="A11" s="25">
        <v>121</v>
      </c>
      <c r="B11" s="26"/>
      <c r="C11" s="27" t="s">
        <v>179</v>
      </c>
      <c r="D11" s="221">
        <f>D12+D14+D16</f>
        <v>163192</v>
      </c>
      <c r="E11" s="221">
        <f>0+SUM(E12,E13,E14,E15,E16)</f>
        <v>19285</v>
      </c>
      <c r="F11" s="69"/>
      <c r="G11" s="221">
        <f>SUM(G12,G13,G14,G15,G16)</f>
        <v>42244</v>
      </c>
      <c r="H11" s="17"/>
      <c r="I11" s="17">
        <f>I12+I13+I14+I15+I16</f>
        <v>67302</v>
      </c>
      <c r="J11" s="17"/>
      <c r="K11" s="17">
        <v>163192</v>
      </c>
      <c r="L11" s="652">
        <f>SUM(L12,L14,L16)</f>
        <v>166192</v>
      </c>
      <c r="M11" s="652">
        <f>SUM(M12,M14,M16)</f>
        <v>166192</v>
      </c>
      <c r="N11" s="652">
        <f>SUM(N12,N14,N16)</f>
        <v>162192</v>
      </c>
    </row>
    <row r="12" spans="1:14" s="7" customFormat="1" ht="12.75">
      <c r="A12" s="34">
        <v>121</v>
      </c>
      <c r="B12" s="39" t="s">
        <v>11</v>
      </c>
      <c r="C12" s="36" t="s">
        <v>180</v>
      </c>
      <c r="D12" s="161">
        <v>139422</v>
      </c>
      <c r="E12" s="161">
        <v>10884</v>
      </c>
      <c r="F12" s="161"/>
      <c r="G12" s="161">
        <v>24256</v>
      </c>
      <c r="H12" s="93"/>
      <c r="I12" s="161">
        <v>45660</v>
      </c>
      <c r="J12" s="161"/>
      <c r="K12" s="169">
        <v>139422</v>
      </c>
      <c r="L12" s="568">
        <v>139422</v>
      </c>
      <c r="M12" s="672">
        <v>139422</v>
      </c>
      <c r="N12" s="672">
        <v>135422</v>
      </c>
    </row>
    <row r="13" spans="1:14" ht="12.75">
      <c r="A13" s="34">
        <v>121</v>
      </c>
      <c r="B13" s="39" t="s">
        <v>11</v>
      </c>
      <c r="C13" s="36" t="s">
        <v>311</v>
      </c>
      <c r="D13" s="161"/>
      <c r="E13" s="161">
        <v>1752</v>
      </c>
      <c r="F13" s="161"/>
      <c r="G13" s="161">
        <v>3635</v>
      </c>
      <c r="H13" s="93"/>
      <c r="I13" s="161">
        <v>3880</v>
      </c>
      <c r="J13" s="161"/>
      <c r="K13" s="161">
        <v>0</v>
      </c>
      <c r="L13" s="569">
        <v>17000</v>
      </c>
      <c r="M13" s="672">
        <v>17000</v>
      </c>
      <c r="N13" s="672">
        <v>13000</v>
      </c>
    </row>
    <row r="14" spans="1:14" ht="12.75">
      <c r="A14" s="34">
        <v>121</v>
      </c>
      <c r="B14" s="39" t="s">
        <v>13</v>
      </c>
      <c r="C14" s="36" t="s">
        <v>181</v>
      </c>
      <c r="D14" s="50">
        <v>23511</v>
      </c>
      <c r="E14" s="50">
        <v>5172</v>
      </c>
      <c r="F14" s="37"/>
      <c r="G14" s="50">
        <v>12033</v>
      </c>
      <c r="H14" s="56"/>
      <c r="I14" s="37">
        <v>15270</v>
      </c>
      <c r="J14" s="37"/>
      <c r="K14" s="37">
        <v>23511</v>
      </c>
      <c r="L14" s="570">
        <v>26511</v>
      </c>
      <c r="M14" s="672">
        <v>26511</v>
      </c>
      <c r="N14" s="672">
        <v>26511</v>
      </c>
    </row>
    <row r="15" spans="1:14" ht="12.75">
      <c r="A15" s="34">
        <v>121</v>
      </c>
      <c r="B15" s="39" t="s">
        <v>13</v>
      </c>
      <c r="C15" s="36" t="s">
        <v>312</v>
      </c>
      <c r="D15" s="50"/>
      <c r="E15" s="50">
        <v>1350</v>
      </c>
      <c r="F15" s="37"/>
      <c r="G15" s="50">
        <v>2054</v>
      </c>
      <c r="H15" s="56"/>
      <c r="I15" s="37">
        <v>2209</v>
      </c>
      <c r="J15" s="37"/>
      <c r="K15" s="37">
        <v>0</v>
      </c>
      <c r="L15" s="570">
        <v>3000</v>
      </c>
      <c r="M15" s="672">
        <v>3000</v>
      </c>
      <c r="N15" s="672">
        <v>3000</v>
      </c>
    </row>
    <row r="16" spans="1:14" ht="12.75">
      <c r="A16" s="34">
        <v>121</v>
      </c>
      <c r="B16" s="39" t="s">
        <v>32</v>
      </c>
      <c r="C16" s="36" t="s">
        <v>182</v>
      </c>
      <c r="D16" s="50">
        <v>259</v>
      </c>
      <c r="E16" s="50">
        <v>127</v>
      </c>
      <c r="F16" s="37"/>
      <c r="G16" s="50">
        <v>266</v>
      </c>
      <c r="H16" s="56"/>
      <c r="I16" s="37">
        <v>283</v>
      </c>
      <c r="J16" s="37"/>
      <c r="K16" s="37">
        <v>259</v>
      </c>
      <c r="L16" s="570">
        <v>259</v>
      </c>
      <c r="M16" s="672">
        <v>259</v>
      </c>
      <c r="N16" s="672">
        <v>259</v>
      </c>
    </row>
    <row r="17" spans="1:13" ht="12.75">
      <c r="A17" s="47"/>
      <c r="B17" s="47"/>
      <c r="C17" s="47"/>
      <c r="D17" s="101"/>
      <c r="E17" s="101"/>
      <c r="F17" s="162"/>
      <c r="G17" s="101"/>
      <c r="H17" s="60"/>
      <c r="I17" s="162"/>
      <c r="J17" s="162"/>
      <c r="K17" s="118"/>
      <c r="L17" s="163"/>
      <c r="M17" s="163"/>
    </row>
    <row r="18" spans="1:14" s="51" customFormat="1" ht="12.75">
      <c r="A18" s="8" t="s">
        <v>183</v>
      </c>
      <c r="B18" s="53"/>
      <c r="C18" s="54"/>
      <c r="D18" s="11">
        <f>SUM(D19,D20,D21,D22,D23,D24,D25)</f>
        <v>76401</v>
      </c>
      <c r="E18" s="11">
        <f>SUM(E19,E20,E21,E22,E23,E24,E25)</f>
        <v>25163</v>
      </c>
      <c r="F18" s="444">
        <v>32.94</v>
      </c>
      <c r="G18" s="11">
        <f>SUM(G19,G20,G21,G22,G23,G24,G25)</f>
        <v>35381</v>
      </c>
      <c r="H18" s="444">
        <v>46.31</v>
      </c>
      <c r="I18" s="11">
        <f>I19+I20+I21+I22+I23+I24+I25</f>
        <v>43774</v>
      </c>
      <c r="J18" s="444">
        <v>57.3</v>
      </c>
      <c r="K18" s="11">
        <f>K19+SUM(K20,K21,K22,K23,K25)</f>
        <v>76401</v>
      </c>
      <c r="L18" s="674">
        <f>SUM(L19,L21,L22,L23,L25)</f>
        <v>87937</v>
      </c>
      <c r="M18" s="674">
        <f>SUM(M19,M21,M22,M23,M25)</f>
        <v>70937</v>
      </c>
      <c r="N18" s="674">
        <f>SUM(N19,N21,N22,N23,N25)</f>
        <v>70937</v>
      </c>
    </row>
    <row r="19" spans="1:14" ht="12.75">
      <c r="A19" s="25">
        <v>133</v>
      </c>
      <c r="B19" s="26" t="s">
        <v>11</v>
      </c>
      <c r="C19" s="27" t="s">
        <v>184</v>
      </c>
      <c r="D19" s="37">
        <v>2214</v>
      </c>
      <c r="E19" s="37">
        <v>1669</v>
      </c>
      <c r="F19" s="37"/>
      <c r="G19" s="37">
        <v>2089</v>
      </c>
      <c r="H19" s="21"/>
      <c r="I19" s="37">
        <v>2201</v>
      </c>
      <c r="J19" s="37"/>
      <c r="K19" s="37">
        <v>2214</v>
      </c>
      <c r="L19" s="675">
        <v>2450</v>
      </c>
      <c r="M19" s="675">
        <v>2450</v>
      </c>
      <c r="N19" s="675">
        <v>2450</v>
      </c>
    </row>
    <row r="20" spans="1:14" ht="12.75">
      <c r="A20" s="25">
        <v>133</v>
      </c>
      <c r="B20" s="26" t="s">
        <v>11</v>
      </c>
      <c r="C20" s="27" t="s">
        <v>321</v>
      </c>
      <c r="D20" s="37"/>
      <c r="E20" s="37">
        <v>75</v>
      </c>
      <c r="F20" s="37"/>
      <c r="G20" s="37">
        <v>140</v>
      </c>
      <c r="H20" s="21"/>
      <c r="I20" s="37">
        <v>199</v>
      </c>
      <c r="J20" s="37"/>
      <c r="K20" s="37">
        <v>200</v>
      </c>
      <c r="L20" s="675">
        <v>250</v>
      </c>
      <c r="M20" s="675">
        <v>250</v>
      </c>
      <c r="N20" s="675">
        <v>250</v>
      </c>
    </row>
    <row r="21" spans="1:14" ht="12.75">
      <c r="A21" s="34">
        <v>133</v>
      </c>
      <c r="B21" s="26" t="s">
        <v>32</v>
      </c>
      <c r="C21" s="27" t="s">
        <v>185</v>
      </c>
      <c r="D21" s="37">
        <v>450</v>
      </c>
      <c r="E21" s="37">
        <v>0</v>
      </c>
      <c r="F21" s="37"/>
      <c r="G21" s="37">
        <v>0</v>
      </c>
      <c r="H21" s="21"/>
      <c r="I21" s="37">
        <v>0</v>
      </c>
      <c r="J21" s="37"/>
      <c r="K21" s="37">
        <v>0</v>
      </c>
      <c r="L21" s="675">
        <v>0</v>
      </c>
      <c r="M21" s="675">
        <v>0</v>
      </c>
      <c r="N21" s="675">
        <v>0</v>
      </c>
    </row>
    <row r="22" spans="1:14" ht="12.75">
      <c r="A22" s="34">
        <v>133</v>
      </c>
      <c r="B22" s="26" t="s">
        <v>51</v>
      </c>
      <c r="C22" s="27" t="s">
        <v>186</v>
      </c>
      <c r="D22" s="37">
        <v>1200</v>
      </c>
      <c r="E22" s="37">
        <v>229</v>
      </c>
      <c r="F22" s="37"/>
      <c r="G22" s="37">
        <v>595</v>
      </c>
      <c r="H22" s="21"/>
      <c r="I22" s="37">
        <v>1200</v>
      </c>
      <c r="J22" s="37"/>
      <c r="K22" s="37">
        <v>1450</v>
      </c>
      <c r="L22" s="675">
        <v>1450</v>
      </c>
      <c r="M22" s="675">
        <v>1450</v>
      </c>
      <c r="N22" s="675">
        <v>1450</v>
      </c>
    </row>
    <row r="23" spans="1:14" ht="12.75">
      <c r="A23" s="34">
        <v>133</v>
      </c>
      <c r="B23" s="26" t="s">
        <v>25</v>
      </c>
      <c r="C23" s="27" t="s">
        <v>263</v>
      </c>
      <c r="D23" s="37">
        <v>58037</v>
      </c>
      <c r="E23" s="37">
        <v>7089</v>
      </c>
      <c r="F23" s="37"/>
      <c r="G23" s="37">
        <v>14673</v>
      </c>
      <c r="H23" s="21"/>
      <c r="I23" s="37">
        <v>21895</v>
      </c>
      <c r="J23" s="37"/>
      <c r="K23" s="37">
        <v>58037</v>
      </c>
      <c r="L23" s="675">
        <v>58037</v>
      </c>
      <c r="M23" s="675">
        <v>41037</v>
      </c>
      <c r="N23" s="675">
        <v>41037</v>
      </c>
    </row>
    <row r="24" spans="1:14" ht="12.75">
      <c r="A24" s="34">
        <v>133</v>
      </c>
      <c r="B24" s="26" t="s">
        <v>25</v>
      </c>
      <c r="C24" s="27" t="s">
        <v>313</v>
      </c>
      <c r="D24" s="37"/>
      <c r="E24" s="37">
        <v>1524</v>
      </c>
      <c r="F24" s="37"/>
      <c r="G24" s="37">
        <v>3307</v>
      </c>
      <c r="H24" s="21"/>
      <c r="I24" s="37">
        <v>3702</v>
      </c>
      <c r="J24" s="37"/>
      <c r="K24" s="37">
        <v>5000</v>
      </c>
      <c r="L24" s="675">
        <v>17000</v>
      </c>
      <c r="M24" s="675"/>
      <c r="N24" s="675"/>
    </row>
    <row r="25" spans="1:14" ht="12.75">
      <c r="A25" s="165">
        <v>133</v>
      </c>
      <c r="B25" s="175" t="s">
        <v>53</v>
      </c>
      <c r="C25" s="167" t="s">
        <v>187</v>
      </c>
      <c r="D25" s="161">
        <v>14500</v>
      </c>
      <c r="E25" s="161">
        <v>14577</v>
      </c>
      <c r="F25" s="161"/>
      <c r="G25" s="161">
        <v>14577</v>
      </c>
      <c r="H25" s="93"/>
      <c r="I25" s="161">
        <v>14577</v>
      </c>
      <c r="J25" s="161"/>
      <c r="K25" s="161">
        <v>14500</v>
      </c>
      <c r="L25" s="838">
        <v>26000</v>
      </c>
      <c r="M25" s="839">
        <v>26000</v>
      </c>
      <c r="N25" s="839">
        <v>26000</v>
      </c>
    </row>
    <row r="26" spans="1:14" ht="12.75">
      <c r="A26" s="854" t="s">
        <v>289</v>
      </c>
      <c r="B26" s="855"/>
      <c r="C26" s="856"/>
      <c r="D26" s="445">
        <f>SUM(D9,D18)</f>
        <v>724593</v>
      </c>
      <c r="E26" s="445">
        <f>SUM(E9,E18)</f>
        <v>198833</v>
      </c>
      <c r="F26" s="446">
        <v>27.44</v>
      </c>
      <c r="G26" s="445">
        <f>SUM(G9,G18)</f>
        <v>322412</v>
      </c>
      <c r="H26" s="446">
        <v>44.5</v>
      </c>
      <c r="I26" s="445">
        <f>SUM(I9,I18)</f>
        <v>494131</v>
      </c>
      <c r="J26" s="446">
        <v>68.19</v>
      </c>
      <c r="K26" s="445">
        <f>SUM(K18,K9)</f>
        <v>724593</v>
      </c>
      <c r="L26" s="676">
        <f>SUM(L9,L18)</f>
        <v>751629</v>
      </c>
      <c r="M26" s="676">
        <f>SUM(M9,M18)</f>
        <v>737129</v>
      </c>
      <c r="N26" s="676">
        <f>SUM(N9,N18)</f>
        <v>733129</v>
      </c>
    </row>
    <row r="27" spans="1:13" ht="12.75">
      <c r="A27" s="47"/>
      <c r="B27" s="18"/>
      <c r="C27" s="18"/>
      <c r="D27" s="257"/>
      <c r="E27" s="257"/>
      <c r="F27" s="118"/>
      <c r="G27" s="257"/>
      <c r="H27" s="99"/>
      <c r="I27" s="118"/>
      <c r="J27" s="118"/>
      <c r="K27" s="163"/>
      <c r="L27" s="163"/>
      <c r="M27" s="163"/>
    </row>
    <row r="28" spans="1:13" ht="12.75">
      <c r="A28" s="47"/>
      <c r="B28" s="18"/>
      <c r="C28" s="18"/>
      <c r="D28" s="257"/>
      <c r="E28" s="257"/>
      <c r="F28" s="118"/>
      <c r="G28" s="257"/>
      <c r="H28" s="99"/>
      <c r="I28" s="118"/>
      <c r="J28" s="118"/>
      <c r="K28" s="163"/>
      <c r="L28" s="163"/>
      <c r="M28" s="163"/>
    </row>
    <row r="29" spans="1:13" ht="12.75">
      <c r="A29" s="47"/>
      <c r="B29" s="18"/>
      <c r="C29" s="18"/>
      <c r="D29" s="257"/>
      <c r="E29" s="257"/>
      <c r="F29" s="118"/>
      <c r="G29" s="257"/>
      <c r="H29" s="99"/>
      <c r="I29" s="118"/>
      <c r="J29" s="118"/>
      <c r="K29" s="163"/>
      <c r="L29" s="163"/>
      <c r="M29" s="163"/>
    </row>
    <row r="30" spans="1:13" ht="12.75">
      <c r="A30" s="47"/>
      <c r="B30" s="18"/>
      <c r="C30" s="18"/>
      <c r="D30" s="257"/>
      <c r="E30" s="257"/>
      <c r="F30" s="118"/>
      <c r="G30" s="257"/>
      <c r="H30" s="99"/>
      <c r="I30" s="118"/>
      <c r="J30" s="118"/>
      <c r="K30" s="163"/>
      <c r="L30" s="163"/>
      <c r="M30" s="163"/>
    </row>
    <row r="31" spans="1:13" ht="12.75">
      <c r="A31" s="47"/>
      <c r="B31" s="18"/>
      <c r="C31" s="18"/>
      <c r="D31" s="257"/>
      <c r="E31" s="257"/>
      <c r="F31" s="118"/>
      <c r="G31" s="257"/>
      <c r="H31" s="99"/>
      <c r="I31" s="118"/>
      <c r="J31" s="118"/>
      <c r="K31" s="163"/>
      <c r="L31" s="163"/>
      <c r="M31" s="163"/>
    </row>
    <row r="32" spans="1:13" ht="12.75">
      <c r="A32" s="47"/>
      <c r="B32" s="18"/>
      <c r="C32" s="18"/>
      <c r="D32" s="257"/>
      <c r="E32" s="257"/>
      <c r="F32" s="118"/>
      <c r="G32" s="257"/>
      <c r="H32" s="99"/>
      <c r="I32" s="118"/>
      <c r="J32" s="118"/>
      <c r="K32" s="163"/>
      <c r="L32" s="163"/>
      <c r="M32" s="163"/>
    </row>
    <row r="33" spans="1:13" ht="12.75">
      <c r="A33" s="47"/>
      <c r="B33" s="18"/>
      <c r="C33" s="18"/>
      <c r="D33" s="257"/>
      <c r="E33" s="257"/>
      <c r="F33" s="118"/>
      <c r="G33" s="257"/>
      <c r="H33" s="99"/>
      <c r="I33" s="118"/>
      <c r="J33" s="118"/>
      <c r="K33" s="163"/>
      <c r="L33" s="163"/>
      <c r="M33" s="163"/>
    </row>
    <row r="34" spans="1:13" ht="12.75">
      <c r="A34" s="47"/>
      <c r="B34" s="18"/>
      <c r="C34" s="18"/>
      <c r="D34" s="257"/>
      <c r="E34" s="257"/>
      <c r="F34" s="118"/>
      <c r="G34" s="257"/>
      <c r="H34" s="99"/>
      <c r="I34" s="118"/>
      <c r="J34" s="118"/>
      <c r="K34" s="163"/>
      <c r="L34" s="163"/>
      <c r="M34" s="163"/>
    </row>
    <row r="35" spans="1:13" ht="12.75">
      <c r="A35" s="47"/>
      <c r="B35" s="18"/>
      <c r="C35" s="18"/>
      <c r="D35" s="257"/>
      <c r="E35" s="257"/>
      <c r="F35" s="118"/>
      <c r="G35" s="257"/>
      <c r="H35" s="99"/>
      <c r="I35" s="118"/>
      <c r="J35" s="118"/>
      <c r="K35" s="163"/>
      <c r="L35" s="163"/>
      <c r="M35" s="163"/>
    </row>
    <row r="36" spans="1:13" ht="12.75">
      <c r="A36" s="47"/>
      <c r="B36" s="18"/>
      <c r="C36" s="18"/>
      <c r="D36" s="257"/>
      <c r="E36" s="257"/>
      <c r="F36" s="118"/>
      <c r="G36" s="257"/>
      <c r="H36" s="99"/>
      <c r="I36" s="118"/>
      <c r="J36" s="118"/>
      <c r="K36" s="163"/>
      <c r="L36" s="163"/>
      <c r="M36" s="163"/>
    </row>
    <row r="37" spans="1:13" ht="12.75">
      <c r="A37" s="47"/>
      <c r="B37" s="18"/>
      <c r="C37" s="18"/>
      <c r="D37" s="257"/>
      <c r="E37" s="257"/>
      <c r="F37" s="118"/>
      <c r="G37" s="257"/>
      <c r="H37" s="99"/>
      <c r="I37" s="118"/>
      <c r="J37" s="118"/>
      <c r="K37" s="163"/>
      <c r="L37" s="163"/>
      <c r="M37" s="163"/>
    </row>
    <row r="38" spans="1:13" ht="12.75">
      <c r="A38" s="47"/>
      <c r="B38" s="18"/>
      <c r="C38" s="18"/>
      <c r="D38" s="257"/>
      <c r="E38" s="257"/>
      <c r="F38" s="118"/>
      <c r="G38" s="257"/>
      <c r="H38" s="99"/>
      <c r="I38" s="118"/>
      <c r="J38" s="118"/>
      <c r="K38" s="163"/>
      <c r="L38" s="163"/>
      <c r="M38" s="163"/>
    </row>
    <row r="39" spans="1:13" ht="12.75">
      <c r="A39" s="47"/>
      <c r="B39" s="18"/>
      <c r="C39" s="18"/>
      <c r="D39" s="257"/>
      <c r="E39" s="257"/>
      <c r="F39" s="118"/>
      <c r="G39" s="257"/>
      <c r="H39" s="99"/>
      <c r="I39" s="118"/>
      <c r="J39" s="118"/>
      <c r="K39" s="163"/>
      <c r="L39" s="163"/>
      <c r="M39" s="163"/>
    </row>
    <row r="40" spans="1:13" ht="12.75">
      <c r="A40" s="47"/>
      <c r="B40" s="18"/>
      <c r="C40" s="18"/>
      <c r="D40" s="257"/>
      <c r="E40" s="257"/>
      <c r="F40" s="118"/>
      <c r="G40" s="257"/>
      <c r="H40" s="99"/>
      <c r="I40" s="118"/>
      <c r="J40" s="118"/>
      <c r="K40" s="163"/>
      <c r="L40" s="163"/>
      <c r="M40" s="163"/>
    </row>
    <row r="41" spans="1:14" ht="15.75">
      <c r="A41" s="47"/>
      <c r="B41" s="18"/>
      <c r="C41" s="18"/>
      <c r="D41" s="257"/>
      <c r="E41" s="257"/>
      <c r="F41" s="118"/>
      <c r="G41" s="257"/>
      <c r="H41" s="99"/>
      <c r="I41" s="118"/>
      <c r="J41" s="118"/>
      <c r="K41" s="857" t="s">
        <v>290</v>
      </c>
      <c r="L41" s="857"/>
      <c r="M41" s="857"/>
      <c r="N41" s="261"/>
    </row>
    <row r="42" spans="1:14" ht="15.75">
      <c r="A42" s="47"/>
      <c r="B42" s="18"/>
      <c r="C42" s="18"/>
      <c r="D42" s="257"/>
      <c r="E42" s="257"/>
      <c r="F42" s="118"/>
      <c r="G42" s="257"/>
      <c r="H42" s="99"/>
      <c r="I42" s="118"/>
      <c r="J42" s="118"/>
      <c r="K42" s="270"/>
      <c r="L42" s="270"/>
      <c r="M42" s="270"/>
      <c r="N42" s="261"/>
    </row>
    <row r="43" spans="1:14" s="7" customFormat="1" ht="51">
      <c r="A43" s="4" t="s">
        <v>172</v>
      </c>
      <c r="B43" s="258"/>
      <c r="C43" s="259"/>
      <c r="D43" s="255" t="s">
        <v>282</v>
      </c>
      <c r="E43" s="255" t="s">
        <v>283</v>
      </c>
      <c r="F43" s="262" t="s">
        <v>2</v>
      </c>
      <c r="G43" s="255" t="s">
        <v>284</v>
      </c>
      <c r="H43" s="262" t="s">
        <v>2</v>
      </c>
      <c r="I43" s="255" t="s">
        <v>285</v>
      </c>
      <c r="J43" s="262" t="s">
        <v>2</v>
      </c>
      <c r="K43" s="256" t="s">
        <v>286</v>
      </c>
      <c r="L43" s="671">
        <v>2012</v>
      </c>
      <c r="M43" s="671">
        <v>2013</v>
      </c>
      <c r="N43" s="671">
        <v>2014</v>
      </c>
    </row>
    <row r="44" spans="1:14" s="77" customFormat="1" ht="12.75">
      <c r="A44" s="8" t="s">
        <v>188</v>
      </c>
      <c r="B44" s="53"/>
      <c r="C44" s="54"/>
      <c r="D44" s="11">
        <f>D45+D46+D47+D48+D49</f>
        <v>47000</v>
      </c>
      <c r="E44" s="11">
        <f>SUM(E45,E46,E47,E48,E49)</f>
        <v>5805</v>
      </c>
      <c r="F44" s="444">
        <v>12.35</v>
      </c>
      <c r="G44" s="11">
        <f>SUM(G45,G46,G47,G48,G49)</f>
        <v>19875</v>
      </c>
      <c r="H44" s="444">
        <v>42.29</v>
      </c>
      <c r="I44" s="11">
        <f>I45+I46+I47++I48+I49</f>
        <v>27228</v>
      </c>
      <c r="J44" s="444">
        <v>57.93</v>
      </c>
      <c r="K44" s="11">
        <f>SUM(K45,K46,K47,K48,K49)</f>
        <v>47000</v>
      </c>
      <c r="L44" s="677">
        <f>SUM(L45,L46,L47,L48,L49)</f>
        <v>42000</v>
      </c>
      <c r="M44" s="677">
        <f>SUM(M45,M46,M47,M48,M49)</f>
        <v>43000</v>
      </c>
      <c r="N44" s="677">
        <f>SUM(N45,N46,N47,N48,N49)</f>
        <v>46000</v>
      </c>
    </row>
    <row r="45" spans="1:14" ht="12.75">
      <c r="A45" s="34">
        <v>211</v>
      </c>
      <c r="B45" s="26" t="s">
        <v>32</v>
      </c>
      <c r="C45" s="27" t="s">
        <v>189</v>
      </c>
      <c r="D45" s="69">
        <v>0</v>
      </c>
      <c r="E45" s="69">
        <v>0</v>
      </c>
      <c r="F45" s="37"/>
      <c r="G45" s="69">
        <v>0</v>
      </c>
      <c r="H45" s="17"/>
      <c r="I45" s="37"/>
      <c r="J45" s="37"/>
      <c r="K45" s="37">
        <v>0</v>
      </c>
      <c r="L45" s="678">
        <v>0</v>
      </c>
      <c r="M45" s="678">
        <v>0</v>
      </c>
      <c r="N45" s="678">
        <v>0</v>
      </c>
    </row>
    <row r="46" spans="1:14" ht="12.75">
      <c r="A46" s="34">
        <v>212</v>
      </c>
      <c r="B46" s="26" t="s">
        <v>13</v>
      </c>
      <c r="C46" s="27" t="s">
        <v>190</v>
      </c>
      <c r="D46" s="69">
        <v>8000</v>
      </c>
      <c r="E46" s="69">
        <v>123</v>
      </c>
      <c r="F46" s="37"/>
      <c r="G46" s="69">
        <v>7545</v>
      </c>
      <c r="H46" s="17"/>
      <c r="I46" s="37">
        <v>7615</v>
      </c>
      <c r="J46" s="37"/>
      <c r="K46" s="37">
        <v>8000</v>
      </c>
      <c r="L46" s="678">
        <v>8000</v>
      </c>
      <c r="M46" s="678">
        <v>8000</v>
      </c>
      <c r="N46" s="678">
        <v>8000</v>
      </c>
    </row>
    <row r="47" spans="1:14" ht="12.75">
      <c r="A47" s="34">
        <v>212</v>
      </c>
      <c r="B47" s="26" t="s">
        <v>32</v>
      </c>
      <c r="C47" s="27" t="s">
        <v>191</v>
      </c>
      <c r="D47" s="69">
        <v>23000</v>
      </c>
      <c r="E47" s="69">
        <v>3806</v>
      </c>
      <c r="F47" s="37"/>
      <c r="G47" s="69">
        <v>8033</v>
      </c>
      <c r="H47" s="17"/>
      <c r="I47" s="37">
        <v>12205</v>
      </c>
      <c r="J47" s="37"/>
      <c r="K47" s="37">
        <v>23000</v>
      </c>
      <c r="L47" s="678">
        <v>23000</v>
      </c>
      <c r="M47" s="678">
        <v>23000</v>
      </c>
      <c r="N47" s="678">
        <v>25000</v>
      </c>
    </row>
    <row r="48" spans="1:14" ht="12.75">
      <c r="A48" s="34">
        <v>212</v>
      </c>
      <c r="B48" s="26" t="s">
        <v>15</v>
      </c>
      <c r="C48" s="27" t="s">
        <v>192</v>
      </c>
      <c r="D48" s="69">
        <v>16000</v>
      </c>
      <c r="E48" s="69">
        <v>1876</v>
      </c>
      <c r="F48" s="37"/>
      <c r="G48" s="69">
        <v>4297</v>
      </c>
      <c r="H48" s="17"/>
      <c r="I48" s="37">
        <v>7408</v>
      </c>
      <c r="J48" s="37"/>
      <c r="K48" s="37">
        <v>16000</v>
      </c>
      <c r="L48" s="678">
        <v>11000</v>
      </c>
      <c r="M48" s="678">
        <v>12000</v>
      </c>
      <c r="N48" s="678">
        <v>13000</v>
      </c>
    </row>
    <row r="49" spans="1:14" ht="12.75">
      <c r="A49" s="34">
        <v>212</v>
      </c>
      <c r="B49" s="26" t="s">
        <v>15</v>
      </c>
      <c r="C49" s="27" t="s">
        <v>193</v>
      </c>
      <c r="D49" s="69">
        <v>0</v>
      </c>
      <c r="E49" s="69">
        <v>0</v>
      </c>
      <c r="F49" s="37"/>
      <c r="G49" s="69">
        <v>0</v>
      </c>
      <c r="H49" s="17"/>
      <c r="I49" s="37">
        <v>0</v>
      </c>
      <c r="J49" s="37"/>
      <c r="K49" s="37"/>
      <c r="L49" s="678"/>
      <c r="M49" s="678"/>
      <c r="N49" s="678"/>
    </row>
    <row r="50" spans="1:13" ht="12.75">
      <c r="A50" s="47"/>
      <c r="B50" s="18"/>
      <c r="C50" s="18"/>
      <c r="D50" s="110"/>
      <c r="E50" s="110"/>
      <c r="F50" s="162"/>
      <c r="G50" s="110"/>
      <c r="H50" s="102"/>
      <c r="I50" s="162"/>
      <c r="J50" s="162"/>
      <c r="K50" s="118"/>
      <c r="L50" s="163"/>
      <c r="M50" s="163"/>
    </row>
    <row r="51" spans="1:14" s="51" customFormat="1" ht="12.75">
      <c r="A51" s="8" t="s">
        <v>194</v>
      </c>
      <c r="B51" s="53"/>
      <c r="C51" s="54"/>
      <c r="D51" s="11">
        <f>D52+D53+D54+D55+D56+D58+D59+D60</f>
        <v>51500</v>
      </c>
      <c r="E51" s="11">
        <f>SUM(E52,E53,E54,E55,E56,E57,E58,E59,E60)</f>
        <v>12160</v>
      </c>
      <c r="F51" s="444">
        <v>23.61</v>
      </c>
      <c r="G51" s="11">
        <f>SUM(G52,G53,G54,G55,G56,G57,G58,G59,G60)</f>
        <v>37920</v>
      </c>
      <c r="H51" s="444">
        <v>63.29</v>
      </c>
      <c r="I51" s="11">
        <f>I52+I53+I54+I55+I56+I58+I59+I60+I57</f>
        <v>35782</v>
      </c>
      <c r="J51" s="444">
        <v>69.48</v>
      </c>
      <c r="K51" s="11">
        <f>SUM(K52,K53,K54,K55,K56,K57,K58,K59,K60)</f>
        <v>50500</v>
      </c>
      <c r="L51" s="679">
        <f>SUM(L52,L53,L54,L55,L56,L57,L58,L59,L60)</f>
        <v>53179</v>
      </c>
      <c r="M51" s="679">
        <f>SUM(M52,M53,M54,M55,M56,M57,M58,M59,M60)</f>
        <v>46500</v>
      </c>
      <c r="N51" s="679">
        <f>SUM(N52,N53,N54,N55,N56,N57,N58,N59,N60)</f>
        <v>48500</v>
      </c>
    </row>
    <row r="52" spans="1:14" ht="12.75">
      <c r="A52" s="34">
        <v>221</v>
      </c>
      <c r="B52" s="26" t="s">
        <v>15</v>
      </c>
      <c r="C52" s="27" t="s">
        <v>195</v>
      </c>
      <c r="D52" s="32">
        <v>10000</v>
      </c>
      <c r="E52" s="32">
        <v>1911</v>
      </c>
      <c r="F52" s="44"/>
      <c r="G52" s="32">
        <v>5396</v>
      </c>
      <c r="H52" s="125"/>
      <c r="I52" s="44">
        <v>8599</v>
      </c>
      <c r="J52" s="44"/>
      <c r="K52" s="44">
        <v>10000</v>
      </c>
      <c r="L52" s="680">
        <v>13179</v>
      </c>
      <c r="M52" s="680">
        <v>10000</v>
      </c>
      <c r="N52" s="680">
        <v>12000</v>
      </c>
    </row>
    <row r="53" spans="1:14" ht="12.75">
      <c r="A53" s="34">
        <v>222</v>
      </c>
      <c r="B53" s="26" t="s">
        <v>32</v>
      </c>
      <c r="C53" s="27" t="s">
        <v>196</v>
      </c>
      <c r="D53" s="69">
        <v>2500</v>
      </c>
      <c r="E53" s="69">
        <v>205</v>
      </c>
      <c r="F53" s="37"/>
      <c r="G53" s="69">
        <v>1260</v>
      </c>
      <c r="H53" s="17"/>
      <c r="I53" s="37">
        <v>1956</v>
      </c>
      <c r="J53" s="37"/>
      <c r="K53" s="37">
        <v>2500</v>
      </c>
      <c r="L53" s="681">
        <v>2500</v>
      </c>
      <c r="M53" s="680">
        <v>2500</v>
      </c>
      <c r="N53" s="680">
        <v>2500</v>
      </c>
    </row>
    <row r="54" spans="1:14" ht="12.75">
      <c r="A54" s="34">
        <v>223</v>
      </c>
      <c r="B54" s="26" t="s">
        <v>11</v>
      </c>
      <c r="C54" s="27" t="s">
        <v>197</v>
      </c>
      <c r="D54" s="69">
        <v>1000</v>
      </c>
      <c r="E54" s="69">
        <v>27</v>
      </c>
      <c r="F54" s="37"/>
      <c r="G54" s="69">
        <v>203</v>
      </c>
      <c r="H54" s="17"/>
      <c r="I54" s="37">
        <v>610</v>
      </c>
      <c r="J54" s="37"/>
      <c r="K54" s="37">
        <v>1000</v>
      </c>
      <c r="L54" s="681">
        <v>1000</v>
      </c>
      <c r="M54" s="680">
        <v>1000</v>
      </c>
      <c r="N54" s="680">
        <v>1000</v>
      </c>
    </row>
    <row r="55" spans="1:14" ht="12.75">
      <c r="A55" s="34">
        <v>223</v>
      </c>
      <c r="B55" s="39" t="s">
        <v>11</v>
      </c>
      <c r="C55" s="27" t="s">
        <v>198</v>
      </c>
      <c r="D55" s="69">
        <v>5000</v>
      </c>
      <c r="E55" s="69">
        <v>1260</v>
      </c>
      <c r="F55" s="37"/>
      <c r="G55" s="69">
        <v>1807</v>
      </c>
      <c r="H55" s="17"/>
      <c r="I55" s="37">
        <v>2705</v>
      </c>
      <c r="J55" s="37"/>
      <c r="K55" s="37">
        <v>5000</v>
      </c>
      <c r="L55" s="681">
        <v>4000</v>
      </c>
      <c r="M55" s="680">
        <v>4000</v>
      </c>
      <c r="N55" s="680">
        <v>4000</v>
      </c>
    </row>
    <row r="56" spans="1:14" ht="12.75">
      <c r="A56" s="34">
        <v>222</v>
      </c>
      <c r="B56" s="39" t="s">
        <v>32</v>
      </c>
      <c r="C56" s="27" t="s">
        <v>326</v>
      </c>
      <c r="D56" s="69">
        <v>0</v>
      </c>
      <c r="E56" s="69">
        <v>602</v>
      </c>
      <c r="F56" s="37"/>
      <c r="G56" s="69">
        <v>6202</v>
      </c>
      <c r="H56" s="17"/>
      <c r="I56" s="37">
        <v>0</v>
      </c>
      <c r="J56" s="37"/>
      <c r="K56" s="37">
        <v>0</v>
      </c>
      <c r="L56" s="681">
        <v>3500</v>
      </c>
      <c r="M56" s="680">
        <v>0</v>
      </c>
      <c r="N56" s="680">
        <v>0</v>
      </c>
    </row>
    <row r="57" spans="1:14" ht="12.75">
      <c r="A57" s="34">
        <v>223</v>
      </c>
      <c r="B57" s="39" t="s">
        <v>13</v>
      </c>
      <c r="C57" s="27" t="s">
        <v>273</v>
      </c>
      <c r="D57" s="69">
        <v>0</v>
      </c>
      <c r="E57" s="69"/>
      <c r="F57" s="37"/>
      <c r="G57" s="69">
        <v>5324</v>
      </c>
      <c r="H57" s="17"/>
      <c r="I57" s="37">
        <v>0</v>
      </c>
      <c r="J57" s="37"/>
      <c r="K57" s="37">
        <v>1000</v>
      </c>
      <c r="L57" s="681">
        <v>1000</v>
      </c>
      <c r="M57" s="680">
        <v>1000</v>
      </c>
      <c r="N57" s="680">
        <v>1000</v>
      </c>
    </row>
    <row r="58" spans="1:14" ht="12.75">
      <c r="A58" s="34">
        <v>223</v>
      </c>
      <c r="B58" s="39" t="s">
        <v>32</v>
      </c>
      <c r="C58" s="27" t="s">
        <v>199</v>
      </c>
      <c r="D58" s="37">
        <v>6000</v>
      </c>
      <c r="E58" s="37">
        <v>1029</v>
      </c>
      <c r="F58" s="49"/>
      <c r="G58" s="37">
        <v>3270</v>
      </c>
      <c r="H58" s="21"/>
      <c r="I58" s="49">
        <v>3831</v>
      </c>
      <c r="J58" s="49"/>
      <c r="K58" s="37">
        <v>6000</v>
      </c>
      <c r="L58" s="681">
        <v>5000</v>
      </c>
      <c r="M58" s="680">
        <v>5000</v>
      </c>
      <c r="N58" s="680">
        <v>5000</v>
      </c>
    </row>
    <row r="59" spans="1:14" ht="12.75">
      <c r="A59" s="34">
        <v>223</v>
      </c>
      <c r="B59" s="39" t="s">
        <v>32</v>
      </c>
      <c r="C59" s="27" t="s">
        <v>200</v>
      </c>
      <c r="D59" s="37">
        <v>25000</v>
      </c>
      <c r="E59" s="37">
        <v>7126</v>
      </c>
      <c r="F59" s="37"/>
      <c r="G59" s="37">
        <v>14458</v>
      </c>
      <c r="H59" s="21"/>
      <c r="I59" s="37">
        <v>18081</v>
      </c>
      <c r="J59" s="37"/>
      <c r="K59" s="37">
        <v>25000</v>
      </c>
      <c r="L59" s="681">
        <v>23000</v>
      </c>
      <c r="M59" s="680">
        <v>23000</v>
      </c>
      <c r="N59" s="680">
        <v>23000</v>
      </c>
    </row>
    <row r="60" spans="1:14" ht="12.75">
      <c r="A60" s="34">
        <v>229</v>
      </c>
      <c r="B60" s="26" t="s">
        <v>35</v>
      </c>
      <c r="C60" s="27" t="s">
        <v>201</v>
      </c>
      <c r="D60" s="37">
        <v>2000</v>
      </c>
      <c r="E60" s="37">
        <v>0</v>
      </c>
      <c r="F60" s="37"/>
      <c r="G60" s="37">
        <v>0</v>
      </c>
      <c r="H60" s="21"/>
      <c r="I60" s="37">
        <v>0</v>
      </c>
      <c r="J60" s="37"/>
      <c r="K60" s="37">
        <v>0</v>
      </c>
      <c r="L60" s="681"/>
      <c r="M60" s="680"/>
      <c r="N60" s="680"/>
    </row>
    <row r="61" spans="1:13" ht="12.75">
      <c r="A61" s="47"/>
      <c r="B61" s="18"/>
      <c r="C61" s="18"/>
      <c r="D61" s="101"/>
      <c r="E61" s="101"/>
      <c r="F61" s="162"/>
      <c r="G61" s="101"/>
      <c r="H61" s="60"/>
      <c r="I61" s="162"/>
      <c r="J61" s="162"/>
      <c r="K61" s="118"/>
      <c r="L61" s="163"/>
      <c r="M61" s="163"/>
    </row>
    <row r="62" spans="1:14" s="51" customFormat="1" ht="12.75">
      <c r="A62" s="8" t="s">
        <v>202</v>
      </c>
      <c r="B62" s="53"/>
      <c r="C62" s="54"/>
      <c r="D62" s="11">
        <f>D63+D66+D67</f>
        <v>570</v>
      </c>
      <c r="E62" s="11">
        <f>SUM(E63,E66)</f>
        <v>131</v>
      </c>
      <c r="F62" s="444">
        <v>22.98</v>
      </c>
      <c r="G62" s="11">
        <f>SUM(G63,G64,G65,G66,G67)</f>
        <v>1060</v>
      </c>
      <c r="H62" s="468">
        <v>181.05</v>
      </c>
      <c r="I62" s="11">
        <f>SUM(I63,I64,I65,I66,I67)</f>
        <v>3837</v>
      </c>
      <c r="J62" s="468">
        <v>673.16</v>
      </c>
      <c r="K62" s="11">
        <f>SUM(K63,K64,K65,K66,K67)</f>
        <v>3851</v>
      </c>
      <c r="L62" s="679">
        <f>SUM(L63,L64,L65,L66,L67)</f>
        <v>1050</v>
      </c>
      <c r="M62" s="679">
        <f>SUM(M63,M64,M65,M66,M67)</f>
        <v>1050</v>
      </c>
      <c r="N62" s="679">
        <f>SUM(N63,N64,N65,N66,N67)</f>
        <v>1050</v>
      </c>
    </row>
    <row r="63" spans="1:14" s="7" customFormat="1" ht="12.75">
      <c r="A63" s="25">
        <v>242</v>
      </c>
      <c r="B63" s="26"/>
      <c r="C63" s="27" t="s">
        <v>203</v>
      </c>
      <c r="D63" s="164">
        <v>20</v>
      </c>
      <c r="E63" s="164">
        <v>3</v>
      </c>
      <c r="F63" s="164"/>
      <c r="G63" s="164">
        <v>6</v>
      </c>
      <c r="H63" s="189"/>
      <c r="I63" s="164">
        <v>23</v>
      </c>
      <c r="J63" s="164"/>
      <c r="K63" s="164">
        <v>23</v>
      </c>
      <c r="L63" s="682">
        <v>50</v>
      </c>
      <c r="M63" s="683">
        <v>50</v>
      </c>
      <c r="N63" s="683">
        <v>50</v>
      </c>
    </row>
    <row r="64" spans="1:14" s="7" customFormat="1" ht="12.75">
      <c r="A64" s="234">
        <v>242</v>
      </c>
      <c r="B64" s="175"/>
      <c r="C64" s="175" t="s">
        <v>274</v>
      </c>
      <c r="D64" s="654"/>
      <c r="E64" s="307"/>
      <c r="F64" s="307"/>
      <c r="G64" s="307">
        <v>28</v>
      </c>
      <c r="H64" s="308"/>
      <c r="I64" s="307">
        <v>0</v>
      </c>
      <c r="J64" s="307"/>
      <c r="K64" s="307">
        <v>0</v>
      </c>
      <c r="L64" s="684"/>
      <c r="M64" s="683"/>
      <c r="N64" s="683"/>
    </row>
    <row r="65" spans="1:14" s="7" customFormat="1" ht="12.75">
      <c r="A65" s="234">
        <v>292</v>
      </c>
      <c r="B65" s="175" t="s">
        <v>17</v>
      </c>
      <c r="C65" s="167" t="s">
        <v>275</v>
      </c>
      <c r="D65" s="164"/>
      <c r="E65" s="164"/>
      <c r="F65" s="164"/>
      <c r="G65" s="164">
        <v>0</v>
      </c>
      <c r="H65" s="189"/>
      <c r="I65" s="164">
        <v>328</v>
      </c>
      <c r="J65" s="164"/>
      <c r="K65" s="164">
        <v>328</v>
      </c>
      <c r="L65" s="682"/>
      <c r="M65" s="683"/>
      <c r="N65" s="683"/>
    </row>
    <row r="66" spans="1:14" ht="12.75">
      <c r="A66" s="165">
        <v>292</v>
      </c>
      <c r="B66" s="166" t="s">
        <v>204</v>
      </c>
      <c r="C66" s="167" t="s">
        <v>205</v>
      </c>
      <c r="D66" s="169">
        <v>550</v>
      </c>
      <c r="E66" s="169">
        <v>128</v>
      </c>
      <c r="F66" s="161"/>
      <c r="G66" s="169">
        <v>1026</v>
      </c>
      <c r="H66" s="92"/>
      <c r="I66" s="161">
        <v>3486</v>
      </c>
      <c r="J66" s="161"/>
      <c r="K66" s="161">
        <v>3500</v>
      </c>
      <c r="L66" s="656">
        <v>1000</v>
      </c>
      <c r="M66" s="683">
        <v>1000</v>
      </c>
      <c r="N66" s="683">
        <v>1000</v>
      </c>
    </row>
    <row r="67" spans="1:14" ht="12.75">
      <c r="A67" s="272">
        <v>292</v>
      </c>
      <c r="B67" s="273" t="s">
        <v>206</v>
      </c>
      <c r="C67" s="167" t="s">
        <v>207</v>
      </c>
      <c r="D67" s="169"/>
      <c r="E67" s="169">
        <v>0</v>
      </c>
      <c r="F67" s="161"/>
      <c r="G67" s="169">
        <v>0</v>
      </c>
      <c r="H67" s="92"/>
      <c r="I67" s="161"/>
      <c r="J67" s="161"/>
      <c r="K67" s="161">
        <v>0</v>
      </c>
      <c r="L67" s="656"/>
      <c r="M67" s="683"/>
      <c r="N67" s="683"/>
    </row>
    <row r="68" spans="1:14" ht="12.75">
      <c r="A68" s="854" t="s">
        <v>293</v>
      </c>
      <c r="B68" s="855"/>
      <c r="C68" s="855"/>
      <c r="D68" s="445">
        <f>SUM(D44,D51,D62)</f>
        <v>99070</v>
      </c>
      <c r="E68" s="447">
        <f>SUM(E44,E51,E62)</f>
        <v>18096</v>
      </c>
      <c r="F68" s="446">
        <v>18.27</v>
      </c>
      <c r="G68" s="447">
        <f>SUM(G44,G51,G62)</f>
        <v>58855</v>
      </c>
      <c r="H68" s="446">
        <v>54.01</v>
      </c>
      <c r="I68" s="447">
        <f>SUM(I44,I51,I62)</f>
        <v>66847</v>
      </c>
      <c r="J68" s="446">
        <v>67.48</v>
      </c>
      <c r="K68" s="447">
        <f>SUM(K44,K51,K62)</f>
        <v>101351</v>
      </c>
      <c r="L68" s="685">
        <f>SUM(L44,L51,L62)</f>
        <v>96229</v>
      </c>
      <c r="M68" s="685">
        <f>SUM(M44,M51,M62)</f>
        <v>90550</v>
      </c>
      <c r="N68" s="685">
        <f>SUM(N44,N51,N62)</f>
        <v>95550</v>
      </c>
    </row>
    <row r="69" spans="1:14" ht="12.75">
      <c r="A69" s="271"/>
      <c r="B69" s="271"/>
      <c r="C69" s="18"/>
      <c r="D69" s="114"/>
      <c r="E69" s="114"/>
      <c r="F69" s="118"/>
      <c r="G69" s="114"/>
      <c r="H69" s="61"/>
      <c r="I69" s="118"/>
      <c r="J69" s="118"/>
      <c r="K69" s="163"/>
      <c r="L69" s="163"/>
      <c r="M69" s="163"/>
      <c r="N69" s="222"/>
    </row>
    <row r="70" spans="1:14" ht="12.75">
      <c r="A70" s="271"/>
      <c r="B70" s="271"/>
      <c r="C70" s="18"/>
      <c r="D70" s="114"/>
      <c r="E70" s="114"/>
      <c r="F70" s="118"/>
      <c r="G70" s="114"/>
      <c r="H70" s="61"/>
      <c r="I70" s="118"/>
      <c r="J70" s="118"/>
      <c r="K70" s="163"/>
      <c r="L70" s="163"/>
      <c r="M70" s="163"/>
      <c r="N70" s="222"/>
    </row>
    <row r="71" spans="1:14" ht="12.75">
      <c r="A71" s="271"/>
      <c r="B71" s="271"/>
      <c r="C71" s="18"/>
      <c r="D71" s="114"/>
      <c r="E71" s="114"/>
      <c r="F71" s="118"/>
      <c r="G71" s="114"/>
      <c r="H71" s="61"/>
      <c r="I71" s="118"/>
      <c r="J71" s="118"/>
      <c r="K71" s="163"/>
      <c r="L71" s="163"/>
      <c r="M71" s="163"/>
      <c r="N71" s="222"/>
    </row>
    <row r="72" spans="1:14" ht="12.75">
      <c r="A72" s="271"/>
      <c r="B72" s="271"/>
      <c r="C72" s="18"/>
      <c r="D72" s="114"/>
      <c r="E72" s="114"/>
      <c r="F72" s="118"/>
      <c r="G72" s="114"/>
      <c r="H72" s="61"/>
      <c r="I72" s="118"/>
      <c r="J72" s="118"/>
      <c r="K72" s="163"/>
      <c r="L72" s="163"/>
      <c r="M72" s="163"/>
      <c r="N72" s="222"/>
    </row>
    <row r="73" spans="1:14" ht="12.75">
      <c r="A73" s="271"/>
      <c r="B73" s="271"/>
      <c r="C73" s="18"/>
      <c r="D73" s="114"/>
      <c r="E73" s="114"/>
      <c r="F73" s="118"/>
      <c r="G73" s="114"/>
      <c r="H73" s="61"/>
      <c r="I73" s="118"/>
      <c r="J73" s="118"/>
      <c r="K73" s="163"/>
      <c r="L73" s="163"/>
      <c r="M73" s="163"/>
      <c r="N73" s="222"/>
    </row>
    <row r="74" spans="1:14" ht="12.75">
      <c r="A74" s="271"/>
      <c r="B74" s="271"/>
      <c r="C74" s="18"/>
      <c r="D74" s="114"/>
      <c r="E74" s="114"/>
      <c r="F74" s="118"/>
      <c r="G74" s="114"/>
      <c r="H74" s="61"/>
      <c r="I74" s="118"/>
      <c r="J74" s="118"/>
      <c r="K74" s="163"/>
      <c r="L74" s="163"/>
      <c r="M74" s="163"/>
      <c r="N74" s="222"/>
    </row>
    <row r="75" spans="1:14" ht="12.75">
      <c r="A75" s="271"/>
      <c r="B75" s="271"/>
      <c r="C75" s="18"/>
      <c r="D75" s="114"/>
      <c r="E75" s="114"/>
      <c r="F75" s="118"/>
      <c r="G75" s="114"/>
      <c r="H75" s="61"/>
      <c r="I75" s="118"/>
      <c r="J75" s="118"/>
      <c r="K75" s="163"/>
      <c r="L75" s="163"/>
      <c r="M75" s="163"/>
      <c r="N75" s="222"/>
    </row>
    <row r="76" spans="1:14" ht="12.75">
      <c r="A76" s="271"/>
      <c r="B76" s="271"/>
      <c r="C76" s="18"/>
      <c r="D76" s="114"/>
      <c r="E76" s="114"/>
      <c r="F76" s="118"/>
      <c r="G76" s="114"/>
      <c r="H76" s="61"/>
      <c r="I76" s="118"/>
      <c r="J76" s="118"/>
      <c r="K76" s="163"/>
      <c r="L76" s="163"/>
      <c r="M76" s="163"/>
      <c r="N76" s="222"/>
    </row>
    <row r="77" spans="1:14" ht="15.75">
      <c r="A77" s="271"/>
      <c r="B77" s="271"/>
      <c r="C77" s="18"/>
      <c r="D77" s="114"/>
      <c r="E77" s="114"/>
      <c r="F77" s="118"/>
      <c r="G77" s="114"/>
      <c r="H77" s="61"/>
      <c r="I77" s="118"/>
      <c r="J77" s="859" t="s">
        <v>292</v>
      </c>
      <c r="K77" s="859"/>
      <c r="L77" s="859"/>
      <c r="M77" s="859"/>
      <c r="N77" s="222"/>
    </row>
    <row r="78" spans="1:14" ht="12.75">
      <c r="A78" s="271"/>
      <c r="B78" s="271"/>
      <c r="C78" s="18"/>
      <c r="D78" s="114"/>
      <c r="E78" s="114"/>
      <c r="F78" s="118"/>
      <c r="G78" s="114"/>
      <c r="H78" s="61"/>
      <c r="I78" s="118"/>
      <c r="J78" s="118"/>
      <c r="K78" s="163"/>
      <c r="L78" s="163"/>
      <c r="M78" s="163"/>
      <c r="N78" s="222"/>
    </row>
    <row r="79" spans="1:14" ht="51">
      <c r="A79" s="4" t="s">
        <v>172</v>
      </c>
      <c r="B79" s="258"/>
      <c r="C79" s="259"/>
      <c r="D79" s="255" t="s">
        <v>282</v>
      </c>
      <c r="E79" s="255" t="s">
        <v>283</v>
      </c>
      <c r="F79" s="262" t="s">
        <v>2</v>
      </c>
      <c r="G79" s="255" t="s">
        <v>284</v>
      </c>
      <c r="H79" s="262" t="s">
        <v>2</v>
      </c>
      <c r="I79" s="255" t="s">
        <v>285</v>
      </c>
      <c r="J79" s="262" t="s">
        <v>2</v>
      </c>
      <c r="K79" s="256" t="s">
        <v>286</v>
      </c>
      <c r="L79" s="686">
        <v>2012</v>
      </c>
      <c r="M79" s="686">
        <v>2013</v>
      </c>
      <c r="N79" s="686">
        <v>2014</v>
      </c>
    </row>
    <row r="80" spans="1:14" s="77" customFormat="1" ht="12.75">
      <c r="A80" s="8" t="s">
        <v>208</v>
      </c>
      <c r="B80" s="53"/>
      <c r="C80" s="54"/>
      <c r="D80" s="11">
        <f>D81+D82+D83+D84+D85+D86+D87+D88+D89+D90+D91+D92+D93+D94+D95+D96</f>
        <v>439035</v>
      </c>
      <c r="E80" s="11">
        <f>SUM(E81,E82,E83,E84,E85,E86,E87,E88,E89,E90,E91,E92,E93,E94)</f>
        <v>114288</v>
      </c>
      <c r="F80" s="444">
        <v>26.03</v>
      </c>
      <c r="G80" s="11">
        <f>SUM(G81,G82,G83,G84,G85,G86,G87,G88,G89,G90,G91,G92,G93,G94)</f>
        <v>229867</v>
      </c>
      <c r="H80" s="444">
        <v>52.36</v>
      </c>
      <c r="I80" s="11">
        <f>I81+I82+I83+I84+I85+I86+I87+I88+I89+I90+I91+I92+I93+I94+I95+I96</f>
        <v>339321.2</v>
      </c>
      <c r="J80" s="444">
        <v>77.29</v>
      </c>
      <c r="K80" s="124">
        <f>SUM(K81,K82,K83,K84,K85,K86,K87,K88,K89,K90,K91,K92,K93,K94,K95,K96)</f>
        <v>448700</v>
      </c>
      <c r="L80" s="679">
        <f>SUM(L81,L82,L83,L84,L85,L86,L88,L87,L89,L90,L91,L92,L93,L94,L95,L96)</f>
        <v>424450</v>
      </c>
      <c r="M80" s="679">
        <f>SUM(M81,M82,M83,M84,M85,M86,M88,M87,M89,M90,M91,M92,M93,M94,M95,M96)</f>
        <v>355650</v>
      </c>
      <c r="N80" s="679">
        <f>SUM(N81,N82,N83,N84,N85,N86,N88,N87,N89,N90,N91,N92,N93,N94,N95,N96)</f>
        <v>355650</v>
      </c>
    </row>
    <row r="81" spans="1:14" s="77" customFormat="1" ht="12.75">
      <c r="A81" s="25">
        <v>312</v>
      </c>
      <c r="B81" s="26" t="s">
        <v>11</v>
      </c>
      <c r="C81" s="27" t="s">
        <v>242</v>
      </c>
      <c r="D81" s="170"/>
      <c r="E81" s="170"/>
      <c r="F81" s="69"/>
      <c r="G81" s="69">
        <v>650</v>
      </c>
      <c r="H81" s="263"/>
      <c r="I81" s="69">
        <v>650</v>
      </c>
      <c r="J81" s="69"/>
      <c r="K81" s="69">
        <v>650</v>
      </c>
      <c r="L81" s="556">
        <v>650</v>
      </c>
      <c r="M81" s="556">
        <v>650</v>
      </c>
      <c r="N81" s="556">
        <v>650</v>
      </c>
    </row>
    <row r="82" spans="1:14" s="77" customFormat="1" ht="12.75">
      <c r="A82" s="25">
        <v>312</v>
      </c>
      <c r="B82" s="26" t="s">
        <v>11</v>
      </c>
      <c r="C82" s="27" t="s">
        <v>209</v>
      </c>
      <c r="D82" s="69">
        <v>397854</v>
      </c>
      <c r="E82" s="69">
        <v>98214</v>
      </c>
      <c r="F82" s="69"/>
      <c r="G82" s="69">
        <v>196428</v>
      </c>
      <c r="H82" s="17"/>
      <c r="I82" s="69">
        <v>294642</v>
      </c>
      <c r="J82" s="69"/>
      <c r="K82" s="69">
        <v>390000</v>
      </c>
      <c r="L82" s="556">
        <v>364000</v>
      </c>
      <c r="M82" s="556">
        <v>300000</v>
      </c>
      <c r="N82" s="556">
        <v>300000</v>
      </c>
    </row>
    <row r="83" spans="1:14" s="77" customFormat="1" ht="12.75">
      <c r="A83" s="25">
        <v>312</v>
      </c>
      <c r="B83" s="26" t="s">
        <v>11</v>
      </c>
      <c r="C83" s="27" t="s">
        <v>322</v>
      </c>
      <c r="D83" s="170"/>
      <c r="E83" s="170"/>
      <c r="F83" s="69"/>
      <c r="G83" s="170"/>
      <c r="H83" s="263"/>
      <c r="I83" s="69">
        <v>3000</v>
      </c>
      <c r="J83" s="69"/>
      <c r="K83" s="69">
        <v>3000</v>
      </c>
      <c r="L83" s="556">
        <v>2000</v>
      </c>
      <c r="M83" s="556">
        <v>0</v>
      </c>
      <c r="N83" s="556">
        <v>2000</v>
      </c>
    </row>
    <row r="84" spans="1:14" ht="12.75">
      <c r="A84" s="34">
        <v>312</v>
      </c>
      <c r="B84" s="39" t="s">
        <v>11</v>
      </c>
      <c r="C84" s="27" t="s">
        <v>240</v>
      </c>
      <c r="D84" s="37">
        <v>3500</v>
      </c>
      <c r="E84" s="37">
        <v>609</v>
      </c>
      <c r="F84" s="37"/>
      <c r="G84" s="37">
        <v>1218</v>
      </c>
      <c r="H84" s="21"/>
      <c r="I84" s="37">
        <v>1624</v>
      </c>
      <c r="J84" s="37"/>
      <c r="K84" s="37">
        <v>3000</v>
      </c>
      <c r="L84" s="681">
        <v>2500</v>
      </c>
      <c r="M84" s="556">
        <v>2500</v>
      </c>
      <c r="N84" s="556">
        <v>2500</v>
      </c>
    </row>
    <row r="85" spans="1:14" ht="12.75">
      <c r="A85" s="34">
        <v>312</v>
      </c>
      <c r="B85" s="39" t="s">
        <v>11</v>
      </c>
      <c r="C85" s="27" t="s">
        <v>267</v>
      </c>
      <c r="D85" s="37">
        <v>4731</v>
      </c>
      <c r="E85" s="37">
        <v>1194</v>
      </c>
      <c r="F85" s="37"/>
      <c r="G85" s="37">
        <v>2388</v>
      </c>
      <c r="H85" s="21"/>
      <c r="I85" s="37">
        <v>3582</v>
      </c>
      <c r="J85" s="37"/>
      <c r="K85" s="37">
        <v>4500</v>
      </c>
      <c r="L85" s="681">
        <v>4500</v>
      </c>
      <c r="M85" s="556">
        <v>4500</v>
      </c>
      <c r="N85" s="556">
        <v>4500</v>
      </c>
    </row>
    <row r="86" spans="1:17" ht="12.75">
      <c r="A86" s="34">
        <v>312</v>
      </c>
      <c r="B86" s="39" t="s">
        <v>11</v>
      </c>
      <c r="C86" s="27" t="s">
        <v>210</v>
      </c>
      <c r="D86" s="37">
        <v>6000</v>
      </c>
      <c r="E86" s="44">
        <v>4774</v>
      </c>
      <c r="F86" s="44"/>
      <c r="G86" s="37">
        <v>9641</v>
      </c>
      <c r="H86" s="264"/>
      <c r="I86" s="44">
        <v>11276</v>
      </c>
      <c r="J86" s="44"/>
      <c r="K86" s="44">
        <v>15000</v>
      </c>
      <c r="L86" s="680">
        <v>12000</v>
      </c>
      <c r="M86" s="556">
        <v>12000</v>
      </c>
      <c r="N86" s="556">
        <v>10000</v>
      </c>
      <c r="O86" s="172"/>
      <c r="P86" s="172"/>
      <c r="Q86" s="172"/>
    </row>
    <row r="87" spans="1:17" s="7" customFormat="1" ht="12.75">
      <c r="A87" s="25">
        <v>312</v>
      </c>
      <c r="B87" s="26" t="s">
        <v>11</v>
      </c>
      <c r="C87" s="27" t="s">
        <v>268</v>
      </c>
      <c r="D87" s="66">
        <v>0</v>
      </c>
      <c r="E87" s="66"/>
      <c r="F87" s="69"/>
      <c r="G87" s="66">
        <v>3015</v>
      </c>
      <c r="H87" s="90"/>
      <c r="I87" s="69">
        <v>3015</v>
      </c>
      <c r="J87" s="69"/>
      <c r="K87" s="69">
        <v>3000</v>
      </c>
      <c r="L87" s="556">
        <v>6000</v>
      </c>
      <c r="M87" s="556">
        <v>6000</v>
      </c>
      <c r="N87" s="556">
        <v>6000</v>
      </c>
      <c r="O87" s="171"/>
      <c r="P87" s="171"/>
      <c r="Q87" s="171"/>
    </row>
    <row r="88" spans="1:17" s="7" customFormat="1" ht="12.75">
      <c r="A88" s="25">
        <v>312</v>
      </c>
      <c r="B88" s="26" t="s">
        <v>11</v>
      </c>
      <c r="C88" s="27" t="s">
        <v>211</v>
      </c>
      <c r="D88" s="168">
        <v>0</v>
      </c>
      <c r="E88" s="168"/>
      <c r="F88" s="169"/>
      <c r="G88" s="168">
        <v>0</v>
      </c>
      <c r="H88" s="265"/>
      <c r="I88" s="169">
        <v>0</v>
      </c>
      <c r="J88" s="169"/>
      <c r="K88" s="169">
        <v>0</v>
      </c>
      <c r="L88" s="687"/>
      <c r="M88" s="556"/>
      <c r="N88" s="556"/>
      <c r="O88" s="171"/>
      <c r="P88" s="171"/>
      <c r="Q88" s="171"/>
    </row>
    <row r="89" spans="1:17" s="7" customFormat="1" ht="12.75">
      <c r="A89" s="25">
        <v>312</v>
      </c>
      <c r="B89" s="26" t="s">
        <v>212</v>
      </c>
      <c r="C89" s="27" t="s">
        <v>246</v>
      </c>
      <c r="D89" s="168">
        <v>450</v>
      </c>
      <c r="E89" s="168">
        <v>48</v>
      </c>
      <c r="F89" s="169"/>
      <c r="G89" s="168">
        <v>48</v>
      </c>
      <c r="H89" s="265"/>
      <c r="I89" s="169">
        <v>48</v>
      </c>
      <c r="J89" s="169"/>
      <c r="K89" s="169">
        <v>50</v>
      </c>
      <c r="L89" s="687"/>
      <c r="M89" s="556"/>
      <c r="N89" s="556"/>
      <c r="O89" s="171"/>
      <c r="P89" s="171"/>
      <c r="Q89" s="171"/>
    </row>
    <row r="90" spans="1:17" s="7" customFormat="1" ht="12.75">
      <c r="A90" s="25">
        <v>312</v>
      </c>
      <c r="B90" s="26" t="s">
        <v>11</v>
      </c>
      <c r="C90" s="27" t="s">
        <v>213</v>
      </c>
      <c r="D90" s="168">
        <v>5500</v>
      </c>
      <c r="E90" s="168">
        <v>1164</v>
      </c>
      <c r="F90" s="169"/>
      <c r="G90" s="168">
        <v>2328</v>
      </c>
      <c r="H90" s="265"/>
      <c r="I90" s="169">
        <v>2328</v>
      </c>
      <c r="J90" s="169"/>
      <c r="K90" s="169">
        <v>4500</v>
      </c>
      <c r="L90" s="687">
        <v>3500</v>
      </c>
      <c r="M90" s="556">
        <v>3500</v>
      </c>
      <c r="N90" s="556">
        <v>3500</v>
      </c>
      <c r="O90" s="171"/>
      <c r="P90" s="171"/>
      <c r="Q90" s="171"/>
    </row>
    <row r="91" spans="1:17" s="7" customFormat="1" ht="12.75" customHeight="1">
      <c r="A91" s="25">
        <v>312</v>
      </c>
      <c r="B91" s="26" t="s">
        <v>11</v>
      </c>
      <c r="C91" s="27" t="s">
        <v>214</v>
      </c>
      <c r="D91" s="168">
        <v>8000</v>
      </c>
      <c r="E91" s="168">
        <v>2360</v>
      </c>
      <c r="F91" s="169"/>
      <c r="G91" s="168">
        <v>4720</v>
      </c>
      <c r="H91" s="265"/>
      <c r="I91" s="169">
        <v>4720</v>
      </c>
      <c r="J91" s="169"/>
      <c r="K91" s="169">
        <v>8000</v>
      </c>
      <c r="L91" s="687">
        <v>8000</v>
      </c>
      <c r="M91" s="556">
        <v>9000</v>
      </c>
      <c r="N91" s="556">
        <v>9000</v>
      </c>
      <c r="O91" s="173"/>
      <c r="P91" s="171"/>
      <c r="Q91" s="174"/>
    </row>
    <row r="92" spans="1:17" s="7" customFormat="1" ht="12.75">
      <c r="A92" s="25">
        <v>312</v>
      </c>
      <c r="B92" s="26" t="s">
        <v>11</v>
      </c>
      <c r="C92" s="27" t="s">
        <v>232</v>
      </c>
      <c r="D92" s="66">
        <v>1000</v>
      </c>
      <c r="E92" s="66">
        <v>286</v>
      </c>
      <c r="F92" s="69"/>
      <c r="G92" s="66">
        <v>484</v>
      </c>
      <c r="H92" s="90"/>
      <c r="I92" s="69">
        <v>660</v>
      </c>
      <c r="J92" s="69"/>
      <c r="K92" s="69">
        <v>1000</v>
      </c>
      <c r="L92" s="556">
        <v>300</v>
      </c>
      <c r="M92" s="556">
        <v>500</v>
      </c>
      <c r="N92" s="556">
        <v>500</v>
      </c>
      <c r="O92" s="85"/>
      <c r="P92" s="85"/>
      <c r="Q92" s="85"/>
    </row>
    <row r="93" spans="1:14" s="7" customFormat="1" ht="12.75">
      <c r="A93" s="25">
        <v>312</v>
      </c>
      <c r="B93" s="26" t="s">
        <v>11</v>
      </c>
      <c r="C93" s="27" t="s">
        <v>215</v>
      </c>
      <c r="D93" s="66">
        <v>9000</v>
      </c>
      <c r="E93" s="66">
        <v>4162</v>
      </c>
      <c r="F93" s="69"/>
      <c r="G93" s="66">
        <v>7470</v>
      </c>
      <c r="H93" s="90"/>
      <c r="I93" s="69">
        <v>10755</v>
      </c>
      <c r="J93" s="69"/>
      <c r="K93" s="69">
        <v>13000</v>
      </c>
      <c r="L93" s="556">
        <v>13000</v>
      </c>
      <c r="M93" s="556">
        <v>14000</v>
      </c>
      <c r="N93" s="556">
        <v>14000</v>
      </c>
    </row>
    <row r="94" spans="1:14" s="7" customFormat="1" ht="12.75">
      <c r="A94" s="25">
        <v>312</v>
      </c>
      <c r="B94" s="26" t="s">
        <v>11</v>
      </c>
      <c r="C94" s="27" t="s">
        <v>216</v>
      </c>
      <c r="D94" s="66">
        <v>3000</v>
      </c>
      <c r="E94" s="66">
        <v>1477</v>
      </c>
      <c r="F94" s="69"/>
      <c r="G94" s="66">
        <v>1477</v>
      </c>
      <c r="H94" s="90"/>
      <c r="I94" s="69">
        <v>3021.2</v>
      </c>
      <c r="J94" s="69"/>
      <c r="K94" s="69">
        <v>3000</v>
      </c>
      <c r="L94" s="556">
        <v>3000</v>
      </c>
      <c r="M94" s="556">
        <v>3000</v>
      </c>
      <c r="N94" s="556">
        <v>3000</v>
      </c>
    </row>
    <row r="95" spans="1:14" s="7" customFormat="1" ht="12.75">
      <c r="A95" s="25">
        <v>312</v>
      </c>
      <c r="B95" s="26" t="s">
        <v>11</v>
      </c>
      <c r="C95" s="27" t="s">
        <v>243</v>
      </c>
      <c r="D95" s="66"/>
      <c r="E95" s="66"/>
      <c r="F95" s="69"/>
      <c r="G95" s="66">
        <v>0</v>
      </c>
      <c r="H95" s="90"/>
      <c r="I95" s="69">
        <v>0</v>
      </c>
      <c r="J95" s="69"/>
      <c r="K95" s="69">
        <v>0</v>
      </c>
      <c r="L95" s="556"/>
      <c r="M95" s="556"/>
      <c r="N95" s="556"/>
    </row>
    <row r="96" spans="1:14" s="7" customFormat="1" ht="12.75">
      <c r="A96" s="25">
        <v>311</v>
      </c>
      <c r="B96" s="26"/>
      <c r="C96" s="27" t="s">
        <v>352</v>
      </c>
      <c r="D96" s="66"/>
      <c r="E96" s="66"/>
      <c r="F96" s="69"/>
      <c r="G96" s="66">
        <v>0</v>
      </c>
      <c r="H96" s="90"/>
      <c r="I96" s="69">
        <v>0</v>
      </c>
      <c r="J96" s="69"/>
      <c r="K96" s="69">
        <v>0</v>
      </c>
      <c r="L96" s="556">
        <v>5000</v>
      </c>
      <c r="M96" s="556"/>
      <c r="N96" s="556"/>
    </row>
    <row r="97" spans="1:14" s="7" customFormat="1" ht="12.75">
      <c r="A97" s="18"/>
      <c r="B97" s="18"/>
      <c r="C97" s="18"/>
      <c r="D97" s="110"/>
      <c r="E97" s="110"/>
      <c r="F97" s="114"/>
      <c r="G97" s="110"/>
      <c r="H97" s="102"/>
      <c r="I97" s="114"/>
      <c r="J97" s="114"/>
      <c r="K97" s="111"/>
      <c r="L97" s="688"/>
      <c r="M97" s="688"/>
      <c r="N97" s="688"/>
    </row>
    <row r="98" spans="1:14" s="51" customFormat="1" ht="12.75">
      <c r="A98" s="8" t="s">
        <v>217</v>
      </c>
      <c r="B98" s="53"/>
      <c r="C98" s="54"/>
      <c r="D98" s="55">
        <v>0</v>
      </c>
      <c r="E98" s="55">
        <v>0</v>
      </c>
      <c r="F98" s="11"/>
      <c r="G98" s="55">
        <v>0</v>
      </c>
      <c r="H98" s="55"/>
      <c r="I98" s="11">
        <v>0</v>
      </c>
      <c r="J98" s="11"/>
      <c r="K98" s="641">
        <f>K99</f>
        <v>0</v>
      </c>
      <c r="L98" s="689">
        <f>L99</f>
        <v>0</v>
      </c>
      <c r="M98" s="689">
        <f>M99</f>
        <v>0</v>
      </c>
      <c r="N98" s="689">
        <f>N99</f>
        <v>0</v>
      </c>
    </row>
    <row r="99" spans="1:14" s="7" customFormat="1" ht="12.75">
      <c r="A99" s="25">
        <v>341</v>
      </c>
      <c r="B99" s="26"/>
      <c r="C99" s="27" t="s">
        <v>218</v>
      </c>
      <c r="D99" s="69">
        <v>0</v>
      </c>
      <c r="E99" s="69">
        <v>0</v>
      </c>
      <c r="F99" s="69"/>
      <c r="G99" s="69">
        <v>0</v>
      </c>
      <c r="H99" s="17"/>
      <c r="I99" s="69">
        <v>0</v>
      </c>
      <c r="J99" s="69"/>
      <c r="K99" s="642"/>
      <c r="L99" s="683"/>
      <c r="M99" s="683"/>
      <c r="N99" s="683"/>
    </row>
    <row r="100" spans="1:14" s="7" customFormat="1" ht="12.75">
      <c r="A100" s="18"/>
      <c r="B100" s="18"/>
      <c r="C100" s="18"/>
      <c r="D100" s="114"/>
      <c r="E100" s="114"/>
      <c r="F100" s="114"/>
      <c r="G100" s="114"/>
      <c r="H100" s="61"/>
      <c r="I100" s="114"/>
      <c r="J100" s="114"/>
      <c r="K100" s="176"/>
      <c r="L100" s="690"/>
      <c r="M100" s="683"/>
      <c r="N100" s="683"/>
    </row>
    <row r="101" spans="1:14" s="7" customFormat="1" ht="13.5" thickBot="1">
      <c r="A101" s="854" t="s">
        <v>294</v>
      </c>
      <c r="B101" s="855"/>
      <c r="C101" s="855"/>
      <c r="D101" s="445">
        <f>SUM(D80,D98)</f>
        <v>439035</v>
      </c>
      <c r="E101" s="447">
        <f>SUM(E80,E98)</f>
        <v>114288</v>
      </c>
      <c r="F101" s="446">
        <v>26.03</v>
      </c>
      <c r="G101" s="447">
        <f>SUM(G80,G98)</f>
        <v>229867</v>
      </c>
      <c r="H101" s="446">
        <v>52.36</v>
      </c>
      <c r="I101" s="447">
        <f>SUM(I80,I98)</f>
        <v>339321.2</v>
      </c>
      <c r="J101" s="446">
        <v>77.29</v>
      </c>
      <c r="K101" s="639">
        <f>SUM(K80,K98)</f>
        <v>448700</v>
      </c>
      <c r="L101" s="691">
        <f>SUM(L80,L98)</f>
        <v>424450</v>
      </c>
      <c r="M101" s="691">
        <f>SUM(M80,M98)</f>
        <v>355650</v>
      </c>
      <c r="N101" s="691">
        <f>SUM(N80,N98)</f>
        <v>355650</v>
      </c>
    </row>
    <row r="102" spans="1:14" s="3" customFormat="1" ht="13.5" thickBot="1">
      <c r="A102" s="287" t="s">
        <v>219</v>
      </c>
      <c r="B102" s="288"/>
      <c r="C102" s="289"/>
      <c r="D102" s="290">
        <f>SUM(D26,D68,D101)</f>
        <v>1262698</v>
      </c>
      <c r="E102" s="290">
        <f>SUM(E26,E68,E101)</f>
        <v>331217</v>
      </c>
      <c r="F102" s="448">
        <v>26.23</v>
      </c>
      <c r="G102" s="290">
        <f>SUM(G26,G68,G101)</f>
        <v>611134</v>
      </c>
      <c r="H102" s="448">
        <v>47.98</v>
      </c>
      <c r="I102" s="290">
        <f>SUM(I26,I68,I101)</f>
        <v>900299.2</v>
      </c>
      <c r="J102" s="448">
        <v>71.3</v>
      </c>
      <c r="K102" s="640">
        <f>SUM(K26,K68,K101)</f>
        <v>1274644</v>
      </c>
      <c r="L102" s="692">
        <f>SUM(L26,L101,L68)</f>
        <v>1272308</v>
      </c>
      <c r="M102" s="692">
        <f>SUM(M26,M101,M68)</f>
        <v>1183329</v>
      </c>
      <c r="N102" s="692">
        <f>SUM(N26,N101,N68)</f>
        <v>1184329</v>
      </c>
    </row>
    <row r="103" ht="12.75" customHeight="1">
      <c r="M103" s="40"/>
    </row>
    <row r="104" ht="12.75" customHeight="1">
      <c r="M104" s="40"/>
    </row>
    <row r="105" ht="12.75" customHeight="1">
      <c r="M105" s="40"/>
    </row>
    <row r="106" ht="12.75" customHeight="1">
      <c r="M106" s="40"/>
    </row>
    <row r="107" ht="12.75" customHeight="1">
      <c r="M107" s="40"/>
    </row>
    <row r="108" ht="12.75" customHeight="1">
      <c r="M108" s="40"/>
    </row>
    <row r="109" ht="12.75" customHeight="1">
      <c r="M109" s="40"/>
    </row>
    <row r="110" ht="12.75" customHeight="1">
      <c r="M110" s="40"/>
    </row>
    <row r="111" ht="12.75" customHeight="1">
      <c r="M111" s="40"/>
    </row>
    <row r="112" ht="12.75" customHeight="1">
      <c r="M112" s="40"/>
    </row>
    <row r="113" ht="12.75" customHeight="1">
      <c r="M113" s="40"/>
    </row>
    <row r="114" spans="3:13" ht="12.75" customHeight="1">
      <c r="C114" s="275" t="s">
        <v>173</v>
      </c>
      <c r="M114" s="40"/>
    </row>
    <row r="115" spans="11:13" ht="12.75" customHeight="1">
      <c r="K115" s="857" t="s">
        <v>290</v>
      </c>
      <c r="L115" s="857"/>
      <c r="M115" s="857"/>
    </row>
    <row r="116" ht="12.75" customHeight="1"/>
    <row r="117" spans="1:14" s="7" customFormat="1" ht="22.5" customHeight="1">
      <c r="A117" s="4" t="s">
        <v>173</v>
      </c>
      <c r="B117" s="5"/>
      <c r="C117" s="6"/>
      <c r="D117" s="255" t="s">
        <v>282</v>
      </c>
      <c r="E117" s="255" t="s">
        <v>283</v>
      </c>
      <c r="F117" s="262" t="s">
        <v>2</v>
      </c>
      <c r="G117" s="255" t="s">
        <v>284</v>
      </c>
      <c r="H117" s="262" t="s">
        <v>2</v>
      </c>
      <c r="I117" s="255" t="s">
        <v>285</v>
      </c>
      <c r="J117" s="262" t="s">
        <v>2</v>
      </c>
      <c r="K117" s="256" t="s">
        <v>286</v>
      </c>
      <c r="L117" s="693">
        <v>2012</v>
      </c>
      <c r="M117" s="693">
        <v>2013</v>
      </c>
      <c r="N117" s="693">
        <v>2014</v>
      </c>
    </row>
    <row r="118" spans="1:14" ht="12.75">
      <c r="A118" s="34">
        <v>231</v>
      </c>
      <c r="B118" s="39"/>
      <c r="C118" s="177" t="s">
        <v>220</v>
      </c>
      <c r="D118" s="155"/>
      <c r="E118" s="155">
        <v>91</v>
      </c>
      <c r="F118" s="37"/>
      <c r="G118" s="155">
        <v>91</v>
      </c>
      <c r="H118" s="266"/>
      <c r="I118" s="37">
        <v>100</v>
      </c>
      <c r="J118" s="37"/>
      <c r="K118" s="655">
        <v>100</v>
      </c>
      <c r="L118" s="491">
        <v>0</v>
      </c>
      <c r="M118" s="491">
        <v>0</v>
      </c>
      <c r="N118" s="491">
        <v>0</v>
      </c>
    </row>
    <row r="119" spans="1:14" ht="12.75">
      <c r="A119" s="165">
        <v>233</v>
      </c>
      <c r="B119" s="166"/>
      <c r="C119" s="276" t="s">
        <v>221</v>
      </c>
      <c r="D119" s="277">
        <v>10000</v>
      </c>
      <c r="E119" s="277">
        <v>0</v>
      </c>
      <c r="F119" s="277"/>
      <c r="G119" s="277">
        <v>0</v>
      </c>
      <c r="H119" s="91"/>
      <c r="I119" s="277">
        <v>0</v>
      </c>
      <c r="J119" s="277"/>
      <c r="K119" s="656"/>
      <c r="L119" s="336">
        <v>3000</v>
      </c>
      <c r="M119" s="491">
        <v>0</v>
      </c>
      <c r="N119" s="491">
        <v>0</v>
      </c>
    </row>
    <row r="120" spans="1:14" ht="12.75">
      <c r="A120" s="854" t="s">
        <v>293</v>
      </c>
      <c r="B120" s="855"/>
      <c r="C120" s="863"/>
      <c r="D120" s="450">
        <f>SUM(D118,D119)</f>
        <v>10000</v>
      </c>
      <c r="E120" s="450">
        <f>SUM(E118,E119)</f>
        <v>91</v>
      </c>
      <c r="F120" s="451">
        <v>0.91</v>
      </c>
      <c r="G120" s="450">
        <v>91</v>
      </c>
      <c r="H120" s="451">
        <v>0.91</v>
      </c>
      <c r="I120" s="450">
        <v>100</v>
      </c>
      <c r="J120" s="451">
        <v>1</v>
      </c>
      <c r="K120" s="657">
        <f>SUM(K118,K119)</f>
        <v>100</v>
      </c>
      <c r="L120" s="449">
        <f>SUM(L118,L119)</f>
        <v>3000</v>
      </c>
      <c r="M120" s="449">
        <f>SUM(M118,M119)</f>
        <v>0</v>
      </c>
      <c r="N120" s="449">
        <f>SUM(N118,N119)</f>
        <v>0</v>
      </c>
    </row>
    <row r="121" spans="1:11" ht="12.75">
      <c r="A121" s="47"/>
      <c r="B121" s="47"/>
      <c r="C121" s="278"/>
      <c r="D121" s="101"/>
      <c r="E121" s="101"/>
      <c r="F121" s="101"/>
      <c r="G121" s="101"/>
      <c r="H121" s="60"/>
      <c r="I121" s="101"/>
      <c r="J121" s="101"/>
      <c r="K121" s="163"/>
    </row>
    <row r="122" spans="1:13" ht="15.75">
      <c r="A122" s="47"/>
      <c r="B122" s="47"/>
      <c r="C122" s="278"/>
      <c r="D122" s="101"/>
      <c r="E122" s="101"/>
      <c r="F122" s="101"/>
      <c r="G122" s="101"/>
      <c r="H122" s="60"/>
      <c r="I122" s="101"/>
      <c r="J122" s="101"/>
      <c r="K122" s="857" t="s">
        <v>292</v>
      </c>
      <c r="L122" s="857"/>
      <c r="M122" s="857"/>
    </row>
    <row r="123" spans="1:11" ht="12.75">
      <c r="A123" s="47"/>
      <c r="B123" s="47"/>
      <c r="C123" s="278"/>
      <c r="D123" s="101"/>
      <c r="E123" s="101"/>
      <c r="F123" s="101"/>
      <c r="G123" s="101"/>
      <c r="H123" s="60"/>
      <c r="I123" s="101"/>
      <c r="J123" s="101"/>
      <c r="K123" s="163"/>
    </row>
    <row r="124" spans="1:14" ht="51">
      <c r="A124" s="4" t="s">
        <v>173</v>
      </c>
      <c r="B124" s="5"/>
      <c r="C124" s="6"/>
      <c r="D124" s="255" t="s">
        <v>282</v>
      </c>
      <c r="E124" s="255" t="s">
        <v>283</v>
      </c>
      <c r="F124" s="262" t="s">
        <v>2</v>
      </c>
      <c r="G124" s="255" t="s">
        <v>284</v>
      </c>
      <c r="H124" s="262" t="s">
        <v>2</v>
      </c>
      <c r="I124" s="255" t="s">
        <v>285</v>
      </c>
      <c r="J124" s="262" t="s">
        <v>2</v>
      </c>
      <c r="K124" s="256" t="s">
        <v>286</v>
      </c>
      <c r="L124" s="693">
        <v>2012</v>
      </c>
      <c r="M124" s="693">
        <v>2013</v>
      </c>
      <c r="N124" s="693">
        <v>2014</v>
      </c>
    </row>
    <row r="125" spans="1:14" ht="12.75">
      <c r="A125" s="34">
        <v>322</v>
      </c>
      <c r="B125" s="39"/>
      <c r="C125" s="177" t="s">
        <v>323</v>
      </c>
      <c r="D125" s="50">
        <v>0</v>
      </c>
      <c r="E125" s="50">
        <v>0</v>
      </c>
      <c r="F125" s="50"/>
      <c r="G125" s="50"/>
      <c r="H125" s="56"/>
      <c r="I125" s="50">
        <v>0</v>
      </c>
      <c r="J125" s="473"/>
      <c r="K125" s="352">
        <v>0</v>
      </c>
      <c r="L125" s="491">
        <v>0</v>
      </c>
      <c r="M125" s="491">
        <v>190000</v>
      </c>
      <c r="N125" s="491"/>
    </row>
    <row r="126" spans="1:16" ht="12.75">
      <c r="A126" s="34">
        <v>322</v>
      </c>
      <c r="B126" s="39"/>
      <c r="C126" s="177" t="s">
        <v>324</v>
      </c>
      <c r="D126" s="37">
        <v>200000</v>
      </c>
      <c r="E126" s="37">
        <v>0</v>
      </c>
      <c r="F126" s="50"/>
      <c r="G126" s="37"/>
      <c r="H126" s="21"/>
      <c r="I126" s="50">
        <v>179355</v>
      </c>
      <c r="J126" s="474"/>
      <c r="K126" s="353">
        <v>179355</v>
      </c>
      <c r="L126" s="336">
        <v>0</v>
      </c>
      <c r="M126" s="491">
        <v>190000</v>
      </c>
      <c r="N126" s="491"/>
      <c r="O126"/>
      <c r="P126" s="179"/>
    </row>
    <row r="127" spans="1:14" ht="12.75">
      <c r="A127" s="34">
        <v>322</v>
      </c>
      <c r="B127" s="39"/>
      <c r="C127" s="177" t="s">
        <v>236</v>
      </c>
      <c r="D127" s="50">
        <v>50000</v>
      </c>
      <c r="E127" s="50">
        <v>0</v>
      </c>
      <c r="F127" s="50"/>
      <c r="G127" s="50"/>
      <c r="H127" s="56"/>
      <c r="I127" s="50"/>
      <c r="J127" s="473"/>
      <c r="K127" s="350">
        <v>0</v>
      </c>
      <c r="L127" s="725">
        <v>50000</v>
      </c>
      <c r="M127" s="491">
        <v>50000</v>
      </c>
      <c r="N127" s="491"/>
    </row>
    <row r="128" spans="1:14" ht="12.75">
      <c r="A128" s="34">
        <v>322</v>
      </c>
      <c r="B128" s="39"/>
      <c r="C128" s="177" t="s">
        <v>237</v>
      </c>
      <c r="D128" s="50">
        <v>330000</v>
      </c>
      <c r="E128" s="50">
        <v>0</v>
      </c>
      <c r="F128" s="50"/>
      <c r="G128" s="50"/>
      <c r="H128" s="56"/>
      <c r="I128" s="50"/>
      <c r="J128" s="473"/>
      <c r="K128" s="305">
        <v>454325</v>
      </c>
      <c r="L128" s="696">
        <v>180000</v>
      </c>
      <c r="M128" s="491">
        <v>0</v>
      </c>
      <c r="N128" s="491"/>
    </row>
    <row r="129" spans="1:14" ht="12.75">
      <c r="A129" s="34">
        <v>332</v>
      </c>
      <c r="B129" s="39"/>
      <c r="C129" s="177" t="s">
        <v>222</v>
      </c>
      <c r="D129" s="50">
        <v>530000</v>
      </c>
      <c r="E129" s="50">
        <v>0</v>
      </c>
      <c r="F129" s="50"/>
      <c r="G129" s="50"/>
      <c r="H129" s="56"/>
      <c r="I129" s="50"/>
      <c r="J129" s="473"/>
      <c r="K129" s="305">
        <v>0</v>
      </c>
      <c r="L129" s="200">
        <v>310744</v>
      </c>
      <c r="M129" s="491">
        <v>0</v>
      </c>
      <c r="N129" s="491"/>
    </row>
    <row r="130" spans="1:14" ht="12.75">
      <c r="A130" s="190">
        <v>332</v>
      </c>
      <c r="B130" s="191"/>
      <c r="C130" s="192" t="s">
        <v>223</v>
      </c>
      <c r="D130" s="193">
        <v>155190</v>
      </c>
      <c r="E130" s="193">
        <v>0</v>
      </c>
      <c r="F130" s="193"/>
      <c r="G130" s="193">
        <v>51847</v>
      </c>
      <c r="H130" s="267"/>
      <c r="I130" s="193">
        <v>51847</v>
      </c>
      <c r="J130" s="475"/>
      <c r="K130" s="661">
        <v>51000</v>
      </c>
      <c r="L130" s="337">
        <v>41000</v>
      </c>
      <c r="M130" s="491">
        <v>0</v>
      </c>
      <c r="N130" s="491"/>
    </row>
    <row r="131" spans="1:14" ht="13.5" thickBot="1">
      <c r="A131" s="865" t="s">
        <v>294</v>
      </c>
      <c r="B131" s="865"/>
      <c r="C131" s="865"/>
      <c r="D131" s="452">
        <f>SUM(D125,D126,D127,D128,D129,D130)</f>
        <v>1265190</v>
      </c>
      <c r="E131" s="452">
        <v>0</v>
      </c>
      <c r="F131" s="452">
        <v>0</v>
      </c>
      <c r="G131" s="452">
        <v>51847</v>
      </c>
      <c r="H131" s="469">
        <v>4.1</v>
      </c>
      <c r="I131" s="452">
        <f>SUM(I125,I126,I127,I128,I129,I130)</f>
        <v>231202</v>
      </c>
      <c r="J131" s="469">
        <v>18.27</v>
      </c>
      <c r="K131" s="452">
        <f>SUM(K125,K126,K127,K128,K129,K130)</f>
        <v>684680</v>
      </c>
      <c r="L131" s="454">
        <f>SUM(L125,L126,L127,L128,L129,L130)</f>
        <v>581744</v>
      </c>
      <c r="M131" s="454">
        <f>SUM(M125,M126,M127,M128,M129,M130)</f>
        <v>430000</v>
      </c>
      <c r="N131" s="454">
        <f>SUM(N125,N126,N127,N128,N129,N130)</f>
        <v>0</v>
      </c>
    </row>
    <row r="132" spans="1:14" ht="13.5" thickBot="1">
      <c r="A132" s="293" t="s">
        <v>224</v>
      </c>
      <c r="B132" s="294"/>
      <c r="C132" s="295"/>
      <c r="D132" s="296">
        <f>D118+D119+D125+D126+D127+D129+D130+D128</f>
        <v>1275190</v>
      </c>
      <c r="E132" s="297">
        <v>91</v>
      </c>
      <c r="F132" s="467">
        <v>0.01</v>
      </c>
      <c r="G132" s="297">
        <v>51932</v>
      </c>
      <c r="H132" s="467">
        <v>4.08</v>
      </c>
      <c r="I132" s="297">
        <f>SUM(I120,I131)</f>
        <v>231302</v>
      </c>
      <c r="J132" s="467">
        <v>18.14</v>
      </c>
      <c r="K132" s="662">
        <f>SUM(K120,K131)</f>
        <v>684780</v>
      </c>
      <c r="L132" s="700">
        <f>SUM(L120,L131)</f>
        <v>584744</v>
      </c>
      <c r="M132" s="700">
        <f>SUM(M120,M131)</f>
        <v>430000</v>
      </c>
      <c r="N132" s="700">
        <f>SUM(N120,N131)</f>
        <v>0</v>
      </c>
    </row>
    <row r="150" ht="15.75">
      <c r="C150" s="275" t="s">
        <v>174</v>
      </c>
    </row>
    <row r="151" ht="15.75">
      <c r="C151" s="309"/>
    </row>
    <row r="152" spans="3:13" ht="15.75">
      <c r="C152" s="309"/>
      <c r="I152" s="864" t="s">
        <v>299</v>
      </c>
      <c r="J152" s="864"/>
      <c r="K152" s="864"/>
      <c r="L152" s="864"/>
      <c r="M152" s="864"/>
    </row>
    <row r="154" spans="1:14" ht="22.5" customHeight="1">
      <c r="A154" s="4" t="s">
        <v>174</v>
      </c>
      <c r="B154" s="5"/>
      <c r="C154" s="6"/>
      <c r="D154" s="255" t="s">
        <v>282</v>
      </c>
      <c r="E154" s="255" t="s">
        <v>283</v>
      </c>
      <c r="F154" s="262" t="s">
        <v>2</v>
      </c>
      <c r="G154" s="255" t="s">
        <v>284</v>
      </c>
      <c r="H154" s="262" t="s">
        <v>2</v>
      </c>
      <c r="I154" s="255" t="s">
        <v>285</v>
      </c>
      <c r="J154" s="262" t="s">
        <v>2</v>
      </c>
      <c r="K154" s="298" t="s">
        <v>286</v>
      </c>
      <c r="L154" s="694">
        <v>2012</v>
      </c>
      <c r="M154" s="694">
        <v>2013</v>
      </c>
      <c r="N154" s="694">
        <v>2014</v>
      </c>
    </row>
    <row r="155" spans="1:14" ht="12.75">
      <c r="A155" s="34">
        <v>453</v>
      </c>
      <c r="B155" s="39"/>
      <c r="C155" s="36" t="s">
        <v>226</v>
      </c>
      <c r="D155" s="155">
        <v>0</v>
      </c>
      <c r="E155" s="155">
        <v>0</v>
      </c>
      <c r="F155" s="178"/>
      <c r="G155" s="155">
        <v>0</v>
      </c>
      <c r="H155" s="268"/>
      <c r="I155" s="155">
        <v>0</v>
      </c>
      <c r="J155" s="178"/>
      <c r="K155" s="305"/>
      <c r="L155" s="284"/>
      <c r="M155" s="284"/>
      <c r="N155" s="284"/>
    </row>
    <row r="156" spans="1:14" ht="12.75">
      <c r="A156" s="34">
        <v>454</v>
      </c>
      <c r="B156" s="39" t="s">
        <v>11</v>
      </c>
      <c r="C156" s="36" t="s">
        <v>227</v>
      </c>
      <c r="D156" s="37">
        <v>0</v>
      </c>
      <c r="E156" s="37">
        <v>0</v>
      </c>
      <c r="F156" s="178"/>
      <c r="G156" s="37">
        <v>0</v>
      </c>
      <c r="H156" s="21"/>
      <c r="I156" s="155">
        <v>0</v>
      </c>
      <c r="J156" s="178"/>
      <c r="K156" s="305"/>
      <c r="L156" s="285"/>
      <c r="M156" s="284"/>
      <c r="N156" s="284"/>
    </row>
    <row r="157" spans="1:14" ht="12.75">
      <c r="A157" s="165">
        <v>454</v>
      </c>
      <c r="B157" s="166" t="s">
        <v>13</v>
      </c>
      <c r="C157" s="180" t="s">
        <v>228</v>
      </c>
      <c r="D157" s="455">
        <v>0</v>
      </c>
      <c r="E157" s="455">
        <v>0</v>
      </c>
      <c r="F157" s="181"/>
      <c r="G157" s="455">
        <v>0</v>
      </c>
      <c r="H157" s="269"/>
      <c r="I157" s="455">
        <v>0</v>
      </c>
      <c r="J157" s="181"/>
      <c r="K157" s="352"/>
      <c r="L157" s="281"/>
      <c r="M157" s="284"/>
      <c r="N157" s="284"/>
    </row>
    <row r="158" spans="1:14" ht="12.75">
      <c r="A158" s="457" t="s">
        <v>225</v>
      </c>
      <c r="B158" s="458"/>
      <c r="C158" s="459"/>
      <c r="D158" s="461">
        <v>0</v>
      </c>
      <c r="E158" s="461">
        <v>0</v>
      </c>
      <c r="F158" s="460"/>
      <c r="G158" s="311">
        <v>0</v>
      </c>
      <c r="H158" s="311"/>
      <c r="I158" s="460">
        <v>0</v>
      </c>
      <c r="J158" s="460"/>
      <c r="K158" s="663">
        <f>SUM(K155,K156,K157)</f>
        <v>0</v>
      </c>
      <c r="L158" s="449">
        <f>SUM(L155,L156,L157)</f>
        <v>0</v>
      </c>
      <c r="M158" s="449">
        <f>SUM(M155,M156,M157)</f>
        <v>0</v>
      </c>
      <c r="N158" s="449">
        <f>SUM(N155,N156,N157)</f>
        <v>0</v>
      </c>
    </row>
    <row r="159" spans="1:11" ht="12.75">
      <c r="A159" s="47"/>
      <c r="B159" s="47"/>
      <c r="C159" s="47"/>
      <c r="D159" s="278"/>
      <c r="E159" s="278"/>
      <c r="F159" s="278"/>
      <c r="G159" s="278"/>
      <c r="H159" s="310"/>
      <c r="I159" s="278"/>
      <c r="J159" s="278"/>
      <c r="K159" s="163"/>
    </row>
    <row r="160" spans="1:13" ht="12.75">
      <c r="A160" s="47"/>
      <c r="B160" s="47"/>
      <c r="C160" s="47"/>
      <c r="D160" s="278"/>
      <c r="E160" s="278"/>
      <c r="F160" s="278"/>
      <c r="G160" s="314" t="s">
        <v>229</v>
      </c>
      <c r="H160" s="314"/>
      <c r="I160" s="314"/>
      <c r="J160" s="312"/>
      <c r="K160" s="313"/>
      <c r="L160" s="314"/>
      <c r="M160" s="314"/>
    </row>
    <row r="161" spans="1:11" ht="12.75">
      <c r="A161" s="47"/>
      <c r="B161" s="47"/>
      <c r="C161" s="47"/>
      <c r="D161" s="278"/>
      <c r="E161" s="278"/>
      <c r="F161" s="278"/>
      <c r="G161" s="278"/>
      <c r="H161" s="310"/>
      <c r="I161" s="278"/>
      <c r="J161" s="278"/>
      <c r="K161" s="163"/>
    </row>
    <row r="162" spans="1:14" ht="51">
      <c r="A162" s="4" t="s">
        <v>174</v>
      </c>
      <c r="B162" s="5"/>
      <c r="C162" s="6"/>
      <c r="D162" s="255" t="s">
        <v>282</v>
      </c>
      <c r="E162" s="255" t="s">
        <v>283</v>
      </c>
      <c r="F162" s="262" t="s">
        <v>2</v>
      </c>
      <c r="G162" s="255" t="s">
        <v>284</v>
      </c>
      <c r="H162" s="262" t="s">
        <v>2</v>
      </c>
      <c r="I162" s="255" t="s">
        <v>285</v>
      </c>
      <c r="J162" s="262" t="s">
        <v>2</v>
      </c>
      <c r="K162" s="298" t="s">
        <v>286</v>
      </c>
      <c r="L162" s="694">
        <v>2012</v>
      </c>
      <c r="M162" s="694">
        <v>2013</v>
      </c>
      <c r="N162" s="694">
        <v>2014</v>
      </c>
    </row>
    <row r="163" spans="1:14" ht="12.75">
      <c r="A163" s="34">
        <v>513</v>
      </c>
      <c r="B163" s="39" t="s">
        <v>13</v>
      </c>
      <c r="C163" s="36" t="s">
        <v>230</v>
      </c>
      <c r="D163" s="155">
        <v>0</v>
      </c>
      <c r="E163" s="37">
        <v>246629</v>
      </c>
      <c r="F163" s="68"/>
      <c r="G163" s="37">
        <v>246629</v>
      </c>
      <c r="H163" s="268"/>
      <c r="I163" s="37">
        <v>246629</v>
      </c>
      <c r="J163" s="68"/>
      <c r="K163" s="305">
        <v>246629</v>
      </c>
      <c r="L163" s="361">
        <v>0</v>
      </c>
      <c r="M163" s="336">
        <v>0</v>
      </c>
      <c r="N163" s="336">
        <v>0</v>
      </c>
    </row>
    <row r="164" spans="1:14" ht="12.75">
      <c r="A164" s="165">
        <v>514</v>
      </c>
      <c r="B164" s="166" t="s">
        <v>13</v>
      </c>
      <c r="C164" s="180" t="s">
        <v>231</v>
      </c>
      <c r="D164" s="455">
        <v>0</v>
      </c>
      <c r="E164" s="161">
        <v>0</v>
      </c>
      <c r="F164" s="181"/>
      <c r="G164" s="181">
        <v>0</v>
      </c>
      <c r="H164" s="269"/>
      <c r="I164" s="455">
        <v>0</v>
      </c>
      <c r="J164" s="181"/>
      <c r="K164" s="352"/>
      <c r="L164" s="610">
        <v>310000</v>
      </c>
      <c r="M164" s="599"/>
      <c r="N164" s="336"/>
    </row>
    <row r="165" spans="1:14" ht="13.5" thickBot="1">
      <c r="A165" s="462" t="s">
        <v>229</v>
      </c>
      <c r="B165" s="463"/>
      <c r="C165" s="464"/>
      <c r="D165" s="315">
        <v>0</v>
      </c>
      <c r="E165" s="465">
        <v>246629</v>
      </c>
      <c r="F165" s="315"/>
      <c r="G165" s="465">
        <v>246629</v>
      </c>
      <c r="H165" s="315"/>
      <c r="I165" s="465">
        <v>246629</v>
      </c>
      <c r="J165" s="315"/>
      <c r="K165" s="664">
        <f>SUM(K163,K164)</f>
        <v>246629</v>
      </c>
      <c r="L165" s="453">
        <f>SUM(L163,L164)</f>
        <v>310000</v>
      </c>
      <c r="M165" s="453">
        <f>SUM(M163,M164)</f>
        <v>0</v>
      </c>
      <c r="N165" s="453">
        <f>SUM(N163,N164)</f>
        <v>0</v>
      </c>
    </row>
    <row r="166" spans="1:14" ht="13.5" thickBot="1">
      <c r="A166" s="287" t="s">
        <v>174</v>
      </c>
      <c r="B166" s="291"/>
      <c r="C166" s="289"/>
      <c r="D166" s="301">
        <v>0</v>
      </c>
      <c r="E166" s="456">
        <v>246629</v>
      </c>
      <c r="F166" s="302"/>
      <c r="G166" s="456">
        <v>246629</v>
      </c>
      <c r="H166" s="301"/>
      <c r="I166" s="302">
        <v>246629</v>
      </c>
      <c r="J166" s="302"/>
      <c r="K166" s="665">
        <f>SUM(K158,K165)</f>
        <v>246629</v>
      </c>
      <c r="L166" s="695">
        <f>SUM(L158,L165)</f>
        <v>310000</v>
      </c>
      <c r="M166" s="695">
        <f>SUM(M158,M165)</f>
        <v>0</v>
      </c>
      <c r="N166" s="695">
        <f>SUM(N158,N165)</f>
        <v>0</v>
      </c>
    </row>
    <row r="167" spans="1:13" ht="12.75">
      <c r="A167" s="116"/>
      <c r="B167" s="7"/>
      <c r="C167" s="116"/>
      <c r="D167" s="116"/>
      <c r="E167" s="116"/>
      <c r="F167" s="76"/>
      <c r="G167" s="116"/>
      <c r="H167" s="116"/>
      <c r="I167" s="76"/>
      <c r="J167" s="76"/>
      <c r="K167" s="304"/>
      <c r="L167" s="7"/>
      <c r="M167" s="7"/>
    </row>
    <row r="168" spans="1:13" ht="12.75">
      <c r="A168" s="116"/>
      <c r="B168" s="7"/>
      <c r="C168" s="116"/>
      <c r="D168" s="116"/>
      <c r="E168" s="116"/>
      <c r="F168" s="76"/>
      <c r="G168" s="116"/>
      <c r="H168" s="116"/>
      <c r="I168" s="76"/>
      <c r="J168" s="76"/>
      <c r="K168" s="304"/>
      <c r="L168" s="7"/>
      <c r="M168" s="7"/>
    </row>
    <row r="169" spans="1:13" ht="12.75">
      <c r="A169" s="116"/>
      <c r="B169" s="7"/>
      <c r="C169" s="116"/>
      <c r="D169" s="116"/>
      <c r="E169" s="116"/>
      <c r="F169" s="76"/>
      <c r="G169" s="116"/>
      <c r="H169" s="116"/>
      <c r="I169" s="76"/>
      <c r="J169" s="76"/>
      <c r="K169" s="304"/>
      <c r="L169" s="7"/>
      <c r="M169" s="7"/>
    </row>
    <row r="170" spans="1:11" ht="12.75">
      <c r="A170" s="47"/>
      <c r="B170" s="47"/>
      <c r="C170" s="47"/>
      <c r="D170" s="47"/>
      <c r="E170" s="47"/>
      <c r="F170" s="47"/>
      <c r="G170" s="47"/>
      <c r="H170" s="58"/>
      <c r="I170" s="47"/>
      <c r="J170" s="47"/>
      <c r="K170" s="163"/>
    </row>
    <row r="171" spans="1:11" ht="15.75">
      <c r="A171" s="47"/>
      <c r="B171" s="47"/>
      <c r="C171" s="275" t="s">
        <v>175</v>
      </c>
      <c r="D171" s="303"/>
      <c r="E171" s="303"/>
      <c r="F171" s="47"/>
      <c r="G171" s="47"/>
      <c r="H171" s="58"/>
      <c r="I171" s="47"/>
      <c r="J171" s="47"/>
      <c r="K171" s="163"/>
    </row>
    <row r="172" spans="1:11" ht="12.75">
      <c r="A172" s="47"/>
      <c r="B172" s="47"/>
      <c r="C172" s="47"/>
      <c r="D172" s="47"/>
      <c r="E172" s="47"/>
      <c r="F172" s="47"/>
      <c r="G172" s="47"/>
      <c r="H172" s="58"/>
      <c r="I172" s="47"/>
      <c r="J172" s="47"/>
      <c r="K172" s="163"/>
    </row>
    <row r="173" spans="1:14" ht="51">
      <c r="A173" s="4"/>
      <c r="B173" s="5"/>
      <c r="C173" s="6"/>
      <c r="D173" s="255" t="s">
        <v>282</v>
      </c>
      <c r="E173" s="255" t="s">
        <v>283</v>
      </c>
      <c r="F173" s="262" t="s">
        <v>2</v>
      </c>
      <c r="G173" s="255" t="s">
        <v>284</v>
      </c>
      <c r="H173" s="262" t="s">
        <v>2</v>
      </c>
      <c r="I173" s="255" t="s">
        <v>285</v>
      </c>
      <c r="J173" s="262" t="s">
        <v>2</v>
      </c>
      <c r="K173" s="256" t="s">
        <v>286</v>
      </c>
      <c r="L173" s="279" t="s">
        <v>287</v>
      </c>
      <c r="M173" s="282" t="s">
        <v>2</v>
      </c>
      <c r="N173" s="282" t="s">
        <v>2</v>
      </c>
    </row>
    <row r="174" spans="1:14" ht="12.75">
      <c r="A174" s="860" t="s">
        <v>295</v>
      </c>
      <c r="B174" s="861"/>
      <c r="C174" s="862"/>
      <c r="D174" s="50">
        <v>0</v>
      </c>
      <c r="E174" s="50">
        <v>0</v>
      </c>
      <c r="F174" s="50"/>
      <c r="G174" s="50">
        <v>0</v>
      </c>
      <c r="H174" s="56"/>
      <c r="I174" s="50">
        <v>0</v>
      </c>
      <c r="J174" s="50"/>
      <c r="K174" s="352"/>
      <c r="L174" s="280"/>
      <c r="M174" s="280"/>
      <c r="N174" s="280"/>
    </row>
    <row r="175" spans="1:14" ht="12.75">
      <c r="A175" s="860" t="s">
        <v>296</v>
      </c>
      <c r="B175" s="861"/>
      <c r="C175" s="862"/>
      <c r="D175" s="37">
        <v>0</v>
      </c>
      <c r="E175" s="37">
        <v>0</v>
      </c>
      <c r="F175" s="50"/>
      <c r="G175" s="37">
        <v>0</v>
      </c>
      <c r="H175" s="21"/>
      <c r="I175" s="50">
        <v>0</v>
      </c>
      <c r="J175" s="286"/>
      <c r="K175" s="353"/>
      <c r="L175" s="284"/>
      <c r="M175" s="280"/>
      <c r="N175" s="280"/>
    </row>
    <row r="176" spans="1:14" ht="13.5" thickBot="1">
      <c r="A176" s="860" t="s">
        <v>297</v>
      </c>
      <c r="B176" s="861"/>
      <c r="C176" s="862"/>
      <c r="D176" s="50">
        <v>0</v>
      </c>
      <c r="E176" s="50">
        <v>0</v>
      </c>
      <c r="F176" s="50"/>
      <c r="G176" s="50">
        <v>0</v>
      </c>
      <c r="H176" s="56"/>
      <c r="I176" s="50">
        <v>0</v>
      </c>
      <c r="J176" s="50"/>
      <c r="K176" s="350"/>
      <c r="L176" s="284"/>
      <c r="M176" s="280"/>
      <c r="N176" s="280"/>
    </row>
    <row r="177" spans="1:14" ht="13.5" thickBot="1">
      <c r="A177" s="293" t="s">
        <v>175</v>
      </c>
      <c r="B177" s="294"/>
      <c r="C177" s="295"/>
      <c r="D177" s="296">
        <v>0</v>
      </c>
      <c r="E177" s="297">
        <v>0</v>
      </c>
      <c r="F177" s="297"/>
      <c r="G177" s="297">
        <v>0</v>
      </c>
      <c r="H177" s="297"/>
      <c r="I177" s="297">
        <v>0</v>
      </c>
      <c r="J177" s="297"/>
      <c r="K177" s="667">
        <f>SUM(K174,K175,K176)</f>
        <v>0</v>
      </c>
      <c r="L177" s="292">
        <f>SUM(L174,L175,L176)</f>
        <v>0</v>
      </c>
      <c r="M177" s="292">
        <f>SUM(M174,M175,M176)</f>
        <v>0</v>
      </c>
      <c r="N177" s="292">
        <f>SUM(N174,N175,N176)</f>
        <v>0</v>
      </c>
    </row>
    <row r="178" spans="1:11" ht="12.75">
      <c r="A178" s="47"/>
      <c r="B178" s="47"/>
      <c r="C178" s="47"/>
      <c r="D178" s="47"/>
      <c r="E178" s="47"/>
      <c r="F178" s="47"/>
      <c r="G178" s="47"/>
      <c r="H178" s="58"/>
      <c r="I178" s="47"/>
      <c r="J178" s="47"/>
      <c r="K178" s="163"/>
    </row>
    <row r="179" spans="1:11" ht="12.75">
      <c r="A179" s="47"/>
      <c r="B179" s="47"/>
      <c r="C179" s="47"/>
      <c r="D179" s="47"/>
      <c r="E179" s="47"/>
      <c r="F179" s="47"/>
      <c r="G179" s="47"/>
      <c r="H179" s="58"/>
      <c r="I179" s="47"/>
      <c r="J179" s="47"/>
      <c r="K179" s="163"/>
    </row>
    <row r="180" spans="1:11" ht="12.75">
      <c r="A180" s="47"/>
      <c r="B180" s="47"/>
      <c r="C180" s="47"/>
      <c r="D180" s="47"/>
      <c r="E180" s="47"/>
      <c r="F180" s="47"/>
      <c r="G180" s="47"/>
      <c r="H180" s="58"/>
      <c r="I180" s="47"/>
      <c r="J180" s="47"/>
      <c r="K180" s="163"/>
    </row>
    <row r="181" spans="1:11" ht="12.75">
      <c r="A181" s="47"/>
      <c r="B181" s="47"/>
      <c r="C181" s="47"/>
      <c r="D181" s="47"/>
      <c r="E181" s="47"/>
      <c r="F181" s="47"/>
      <c r="G181" s="47"/>
      <c r="H181" s="58"/>
      <c r="I181" s="47"/>
      <c r="J181" s="47"/>
      <c r="K181" s="163"/>
    </row>
    <row r="182" spans="1:11" ht="12.75">
      <c r="A182" s="47"/>
      <c r="B182" s="47"/>
      <c r="C182" s="47"/>
      <c r="D182" s="47"/>
      <c r="E182" s="47"/>
      <c r="F182" s="47"/>
      <c r="G182" s="47"/>
      <c r="H182" s="58"/>
      <c r="I182" s="47"/>
      <c r="J182" s="47"/>
      <c r="K182" s="163"/>
    </row>
    <row r="183" spans="1:11" ht="12.75">
      <c r="A183" s="47"/>
      <c r="B183" s="47"/>
      <c r="C183" s="47"/>
      <c r="D183" s="47"/>
      <c r="E183" s="47"/>
      <c r="F183" s="47"/>
      <c r="G183" s="47"/>
      <c r="H183" s="58"/>
      <c r="I183" s="47"/>
      <c r="J183" s="47"/>
      <c r="K183" s="163"/>
    </row>
    <row r="184" spans="1:11" ht="12.75">
      <c r="A184" s="47"/>
      <c r="B184" s="47"/>
      <c r="C184" s="47"/>
      <c r="D184" s="47"/>
      <c r="E184" s="47"/>
      <c r="F184" s="47"/>
      <c r="G184" s="47"/>
      <c r="H184" s="58"/>
      <c r="I184" s="47"/>
      <c r="J184" s="47"/>
      <c r="K184" s="163"/>
    </row>
    <row r="185" spans="1:14" ht="51">
      <c r="A185" s="4" t="s">
        <v>298</v>
      </c>
      <c r="B185" s="5"/>
      <c r="C185" s="6"/>
      <c r="D185" s="255" t="s">
        <v>282</v>
      </c>
      <c r="E185" s="255" t="s">
        <v>283</v>
      </c>
      <c r="F185" s="262" t="s">
        <v>2</v>
      </c>
      <c r="G185" s="255" t="s">
        <v>284</v>
      </c>
      <c r="H185" s="262" t="s">
        <v>2</v>
      </c>
      <c r="I185" s="255" t="s">
        <v>285</v>
      </c>
      <c r="J185" s="306" t="s">
        <v>2</v>
      </c>
      <c r="K185" s="279" t="s">
        <v>286</v>
      </c>
      <c r="L185" s="693">
        <v>2012</v>
      </c>
      <c r="M185" s="693">
        <v>2013</v>
      </c>
      <c r="N185" s="693">
        <v>2014</v>
      </c>
    </row>
    <row r="186" spans="1:14" ht="14.25">
      <c r="A186" s="150" t="s">
        <v>172</v>
      </c>
      <c r="B186" s="151"/>
      <c r="C186" s="152"/>
      <c r="D186" s="37">
        <f>D102</f>
        <v>1262698</v>
      </c>
      <c r="E186" s="37">
        <f>E102</f>
        <v>331217</v>
      </c>
      <c r="F186" s="470">
        <v>26.23</v>
      </c>
      <c r="G186" s="37">
        <f>G102</f>
        <v>611134</v>
      </c>
      <c r="H186" s="470">
        <v>47.98</v>
      </c>
      <c r="I186" s="305">
        <f>I102</f>
        <v>900299.2</v>
      </c>
      <c r="J186" s="476">
        <v>71.3</v>
      </c>
      <c r="K186" s="658">
        <f>K102</f>
        <v>1274644</v>
      </c>
      <c r="L186" s="696">
        <f>L102</f>
        <v>1272308</v>
      </c>
      <c r="M186" s="696">
        <f>M102</f>
        <v>1183329</v>
      </c>
      <c r="N186" s="696">
        <f>N102</f>
        <v>1184329</v>
      </c>
    </row>
    <row r="187" spans="1:14" ht="14.25">
      <c r="A187" s="150" t="s">
        <v>173</v>
      </c>
      <c r="B187" s="151"/>
      <c r="C187" s="152"/>
      <c r="D187" s="37">
        <f>D132</f>
        <v>1275190</v>
      </c>
      <c r="E187" s="37">
        <f>E132</f>
        <v>91</v>
      </c>
      <c r="F187" s="470">
        <v>0.01</v>
      </c>
      <c r="G187" s="37">
        <f>G132</f>
        <v>51932</v>
      </c>
      <c r="H187" s="470">
        <v>4.07</v>
      </c>
      <c r="I187" s="37">
        <f>I132</f>
        <v>231302</v>
      </c>
      <c r="J187" s="477">
        <v>18.14</v>
      </c>
      <c r="K187" s="659">
        <f>K132</f>
        <v>684780</v>
      </c>
      <c r="L187" s="696">
        <f>L132</f>
        <v>584744</v>
      </c>
      <c r="M187" s="696">
        <f>M132</f>
        <v>430000</v>
      </c>
      <c r="N187" s="696">
        <f>N132</f>
        <v>0</v>
      </c>
    </row>
    <row r="188" spans="1:14" ht="14.25">
      <c r="A188" s="150" t="s">
        <v>174</v>
      </c>
      <c r="B188" s="151"/>
      <c r="C188" s="152"/>
      <c r="D188" s="155">
        <f>0+D166</f>
        <v>0</v>
      </c>
      <c r="E188" s="37">
        <f>E166</f>
        <v>246629</v>
      </c>
      <c r="F188" s="21"/>
      <c r="G188" s="37">
        <f>G166</f>
        <v>246629</v>
      </c>
      <c r="H188" s="470"/>
      <c r="I188" s="37">
        <f>I166</f>
        <v>246629</v>
      </c>
      <c r="J188" s="470"/>
      <c r="K188" s="660">
        <f>K166</f>
        <v>246629</v>
      </c>
      <c r="L188" s="697">
        <f>L166</f>
        <v>310000</v>
      </c>
      <c r="M188" s="697">
        <f>M166</f>
        <v>0</v>
      </c>
      <c r="N188" s="697">
        <f>N166</f>
        <v>0</v>
      </c>
    </row>
    <row r="189" spans="1:14" ht="14.25">
      <c r="A189" s="150" t="s">
        <v>175</v>
      </c>
      <c r="B189" s="151"/>
      <c r="C189" s="152"/>
      <c r="D189" s="37">
        <f>0+D177</f>
        <v>0</v>
      </c>
      <c r="E189" s="37">
        <f>E177</f>
        <v>0</v>
      </c>
      <c r="F189" s="266"/>
      <c r="G189" s="37">
        <f>G177</f>
        <v>0</v>
      </c>
      <c r="H189" s="470"/>
      <c r="I189" s="37">
        <f>I177</f>
        <v>0</v>
      </c>
      <c r="J189" s="470"/>
      <c r="K189" s="660">
        <f>K177</f>
        <v>0</v>
      </c>
      <c r="L189" s="698">
        <v>0</v>
      </c>
      <c r="M189" s="698">
        <f>M177</f>
        <v>0</v>
      </c>
      <c r="N189" s="698">
        <f>N177</f>
        <v>0</v>
      </c>
    </row>
    <row r="190" spans="1:14" ht="15">
      <c r="A190" s="147" t="s">
        <v>176</v>
      </c>
      <c r="B190" s="153"/>
      <c r="C190" s="149"/>
      <c r="D190" s="182">
        <f>SUM(D186,D187,D188,D189)</f>
        <v>2537888</v>
      </c>
      <c r="E190" s="182">
        <f>SUM(E186,E187,E188,E189)</f>
        <v>577937</v>
      </c>
      <c r="F190" s="471">
        <v>22.77</v>
      </c>
      <c r="G190" s="182">
        <f>SUM(G186,G187,G188,G189)</f>
        <v>909695</v>
      </c>
      <c r="H190" s="471">
        <v>35.63</v>
      </c>
      <c r="I190" s="182">
        <f>SUM(I186,I187,I188,I189)</f>
        <v>1378230.2</v>
      </c>
      <c r="J190" s="471">
        <v>54.31</v>
      </c>
      <c r="K190" s="666">
        <f>SUM(K186,K187,K188,K189)</f>
        <v>2206053</v>
      </c>
      <c r="L190" s="699">
        <f>SUM(L186,L187,L188,L189)</f>
        <v>2167052</v>
      </c>
      <c r="M190" s="699">
        <f>SUM(M186,M187,M188,M189)</f>
        <v>1613329</v>
      </c>
      <c r="N190" s="699">
        <f>SUM(N186,N187,N188,N189)</f>
        <v>1184329</v>
      </c>
    </row>
  </sheetData>
  <sheetProtection/>
  <mergeCells count="16">
    <mergeCell ref="A174:C174"/>
    <mergeCell ref="A175:C175"/>
    <mergeCell ref="A176:C176"/>
    <mergeCell ref="K115:M115"/>
    <mergeCell ref="A120:C120"/>
    <mergeCell ref="K122:M122"/>
    <mergeCell ref="I152:M152"/>
    <mergeCell ref="A131:C131"/>
    <mergeCell ref="K41:M41"/>
    <mergeCell ref="J77:M77"/>
    <mergeCell ref="A68:C68"/>
    <mergeCell ref="A101:C101"/>
    <mergeCell ref="A5:F5"/>
    <mergeCell ref="A26:C26"/>
    <mergeCell ref="K5:M5"/>
    <mergeCell ref="A2:M2"/>
  </mergeCells>
  <printOptions/>
  <pageMargins left="0.5511811023622047" right="0.5905511811023623" top="0.5905511811023623" bottom="0.5905511811023623" header="0.31496062992125984" footer="0.5118110236220472"/>
  <pageSetup horizontalDpi="300" verticalDpi="300" orientation="landscape" paperSize="9" r:id="rId1"/>
  <headerFooter alignWithMargins="0">
    <oddHeader>&amp;CROZPOČET OBCE TEKOVSKÉ LUŽANY NA ROK  2012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7:L29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6384" width="9.00390625" style="1" customWidth="1"/>
  </cols>
  <sheetData>
    <row r="17" spans="3:12" ht="12.75">
      <c r="C17" s="866" t="s">
        <v>328</v>
      </c>
      <c r="D17" s="866"/>
      <c r="E17" s="866"/>
      <c r="F17" s="866"/>
      <c r="G17" s="866"/>
      <c r="H17" s="866"/>
      <c r="I17" s="866"/>
      <c r="J17" s="866"/>
      <c r="K17" s="866"/>
      <c r="L17" s="866"/>
    </row>
    <row r="18" spans="3:12" ht="12.75">
      <c r="C18" s="866"/>
      <c r="D18" s="866"/>
      <c r="E18" s="866"/>
      <c r="F18" s="866"/>
      <c r="G18" s="866"/>
      <c r="H18" s="866"/>
      <c r="I18" s="866"/>
      <c r="J18" s="866"/>
      <c r="K18" s="866"/>
      <c r="L18" s="866"/>
    </row>
    <row r="19" spans="3:12" ht="12.75">
      <c r="C19" s="866"/>
      <c r="D19" s="866"/>
      <c r="E19" s="866"/>
      <c r="F19" s="866"/>
      <c r="G19" s="866"/>
      <c r="H19" s="866"/>
      <c r="I19" s="866"/>
      <c r="J19" s="866"/>
      <c r="K19" s="866"/>
      <c r="L19" s="866"/>
    </row>
    <row r="24" spans="2:9" ht="12.75">
      <c r="B24" s="3" t="s">
        <v>329</v>
      </c>
      <c r="I24" s="3" t="s">
        <v>331</v>
      </c>
    </row>
    <row r="25" spans="2:9" ht="12.75">
      <c r="B25" s="723" t="s">
        <v>336</v>
      </c>
      <c r="I25" s="723" t="s">
        <v>332</v>
      </c>
    </row>
    <row r="26" ht="12.75">
      <c r="I26" s="723" t="s">
        <v>333</v>
      </c>
    </row>
    <row r="27" spans="2:9" ht="12.75">
      <c r="B27" s="3" t="s">
        <v>330</v>
      </c>
      <c r="I27" s="3" t="s">
        <v>334</v>
      </c>
    </row>
    <row r="28" spans="2:9" ht="12.75">
      <c r="B28" s="724" t="s">
        <v>337</v>
      </c>
      <c r="I28" s="724" t="s">
        <v>335</v>
      </c>
    </row>
    <row r="29" ht="12.75">
      <c r="B29" s="724" t="s">
        <v>338</v>
      </c>
    </row>
  </sheetData>
  <sheetProtection/>
  <mergeCells count="1">
    <mergeCell ref="C17:L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T. Luzany</cp:lastModifiedBy>
  <cp:lastPrinted>2012-02-17T14:18:16Z</cp:lastPrinted>
  <dcterms:created xsi:type="dcterms:W3CDTF">2010-02-10T08:43:15Z</dcterms:created>
  <dcterms:modified xsi:type="dcterms:W3CDTF">2012-05-15T13:49:39Z</dcterms:modified>
  <cp:category/>
  <cp:version/>
  <cp:contentType/>
  <cp:contentStatus/>
</cp:coreProperties>
</file>