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výdavky" sheetId="1" r:id="rId1"/>
    <sheet name="príjmy" sheetId="2" r:id="rId2"/>
    <sheet name="obal" sheetId="3" r:id="rId3"/>
  </sheets>
  <definedNames>
    <definedName name="_xlnm.Print_Area" localSheetId="0">'výdavky'!$A$1:$AN$590</definedName>
  </definedNames>
  <calcPr fullCalcOnLoad="1"/>
</workbook>
</file>

<file path=xl/sharedStrings.xml><?xml version="1.0" encoding="utf-8"?>
<sst xmlns="http://schemas.openxmlformats.org/spreadsheetml/2006/main" count="1053" uniqueCount="421">
  <si>
    <t>€</t>
  </si>
  <si>
    <t>Bežné výdavky</t>
  </si>
  <si>
    <t>%</t>
  </si>
  <si>
    <t>01.1.1 Výdavky verejnej správy</t>
  </si>
  <si>
    <t>Mzdy, platy, sl.príjmy a ost.os.vyrovnania</t>
  </si>
  <si>
    <t>Poistné a príspevky do poisťovní</t>
  </si>
  <si>
    <t>Tovary a služby</t>
  </si>
  <si>
    <t>z toho  631</t>
  </si>
  <si>
    <t>Cestovné náhrady</t>
  </si>
  <si>
    <t>Energia, voda, telekomunikácie</t>
  </si>
  <si>
    <t>Materiál:</t>
  </si>
  <si>
    <t>001.</t>
  </si>
  <si>
    <t>interiérové vybavenie</t>
  </si>
  <si>
    <t>002.</t>
  </si>
  <si>
    <t>výpočtová technika</t>
  </si>
  <si>
    <t>004.</t>
  </si>
  <si>
    <t>prevádzkové stroje a zariadenia</t>
  </si>
  <si>
    <t>006.</t>
  </si>
  <si>
    <t>všeobecný materiál</t>
  </si>
  <si>
    <t>009.</t>
  </si>
  <si>
    <t>knihy, časopisy</t>
  </si>
  <si>
    <t>010.</t>
  </si>
  <si>
    <t>pracovné odevy pomôcky</t>
  </si>
  <si>
    <t>011.</t>
  </si>
  <si>
    <t>potraviny</t>
  </si>
  <si>
    <t>013.</t>
  </si>
  <si>
    <t>softvér a licencie</t>
  </si>
  <si>
    <t>016.</t>
  </si>
  <si>
    <t>reprezentačné</t>
  </si>
  <si>
    <t>Doprava:</t>
  </si>
  <si>
    <t>palivo, mazivá, oleje</t>
  </si>
  <si>
    <t>údržba, opravy</t>
  </si>
  <si>
    <t>003.</t>
  </si>
  <si>
    <t>poistenie</t>
  </si>
  <si>
    <t>prepravné</t>
  </si>
  <si>
    <t>005.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</si>
  <si>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</si>
  <si>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</si>
  <si>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</si>
  <si>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</si>
  <si>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</si>
  <si>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</si>
  <si>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</si>
  <si>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</si>
  <si>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</si>
  <si>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</si>
  <si>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</si>
  <si>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</si>
  <si>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</si>
  <si>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špeciálne služby</t>
  </si>
  <si>
    <t>štúdie, posudky</t>
  </si>
  <si>
    <t>012.</t>
  </si>
  <si>
    <t>poplatky, odvody a dane</t>
  </si>
  <si>
    <t>014.</t>
  </si>
  <si>
    <t>stravovanie</t>
  </si>
  <si>
    <t>015.</t>
  </si>
  <si>
    <t>poistné</t>
  </si>
  <si>
    <t>prídel do sociálneho fondu</t>
  </si>
  <si>
    <t>026.</t>
  </si>
  <si>
    <t>kolkové známky</t>
  </si>
  <si>
    <t>027.</t>
  </si>
  <si>
    <t>Odmeny a príspevky</t>
  </si>
  <si>
    <t>Bežné transfery</t>
  </si>
  <si>
    <t>na členské príspevky</t>
  </si>
  <si>
    <t>01.1.2 Finančná a rozpočtová oblasť</t>
  </si>
  <si>
    <t>Služby</t>
  </si>
  <si>
    <t>01.3.3 Iné všeobecné služby /matrika/</t>
  </si>
  <si>
    <t>Energie a telekomunikácie</t>
  </si>
  <si>
    <t>Materiál</t>
  </si>
  <si>
    <t>Všeobecný materiál</t>
  </si>
  <si>
    <t>Rutinná a štandartná údržba</t>
  </si>
  <si>
    <t>Školenia, kurzy, semináre</t>
  </si>
  <si>
    <t>01</t>
  </si>
  <si>
    <t>Všeobecné verejné služby</t>
  </si>
  <si>
    <t>02.2.0 Civilná obrana</t>
  </si>
  <si>
    <t>02</t>
  </si>
  <si>
    <t>Civilná ochrana</t>
  </si>
  <si>
    <t>03.1.0 Policajné služby</t>
  </si>
  <si>
    <t>Pracovné odevy, obuv, prac. Pomôcky</t>
  </si>
  <si>
    <t>Dopravné</t>
  </si>
  <si>
    <t>Palivá, mazivá, oleje</t>
  </si>
  <si>
    <t>Údržba, opravy</t>
  </si>
  <si>
    <t>Poistenie</t>
  </si>
  <si>
    <t>Transfery (členské, odchodné)</t>
  </si>
  <si>
    <t>03.2.0 Požiarna ochrana</t>
  </si>
  <si>
    <t>Pracovné odevy, obuv a prac. Pomôcky</t>
  </si>
  <si>
    <t>03</t>
  </si>
  <si>
    <t>Policajné služby, PO</t>
  </si>
  <si>
    <t>04.1.1 Všeobecná ekonomická a obchodná oblasť</t>
  </si>
  <si>
    <t>04.1.2 Všeobecno - pracovná oblasť /aktivačná činnosť/</t>
  </si>
  <si>
    <t>04.4.3 Výstavba</t>
  </si>
  <si>
    <t>Špeciálne služby</t>
  </si>
  <si>
    <t>04.5.1 Cestná doprava</t>
  </si>
  <si>
    <t>04.7.3 Cestovný ruch</t>
  </si>
  <si>
    <t>04</t>
  </si>
  <si>
    <t>Ekonomická oblasť</t>
  </si>
  <si>
    <t>05.1.0 Nakladanie s odpadmi</t>
  </si>
  <si>
    <t>Palivá, mazivá a oleje</t>
  </si>
  <si>
    <t>Prenájom</t>
  </si>
  <si>
    <t>05.2.0 Nakladanie s odpadovými vodami</t>
  </si>
  <si>
    <t>05.6.0 Ochrana životného prostredia</t>
  </si>
  <si>
    <t>05</t>
  </si>
  <si>
    <t>Ochrana životného prostredia</t>
  </si>
  <si>
    <t>06.2.0 Rozvoj obce</t>
  </si>
  <si>
    <t>06.4.0 Verejné osvetlenie</t>
  </si>
  <si>
    <t>06</t>
  </si>
  <si>
    <t>Občianska vybavenosť</t>
  </si>
  <si>
    <t>07.6.0 Zdravotníctvo inde neklasifikované</t>
  </si>
  <si>
    <t>07</t>
  </si>
  <si>
    <t>Zdravotníctvo</t>
  </si>
  <si>
    <t>08.1.0 Rekreačné a športové služby</t>
  </si>
  <si>
    <t xml:space="preserve">Transfery  </t>
  </si>
  <si>
    <t>08.2.0 Kultúrne služby</t>
  </si>
  <si>
    <t>08.2.0.3 Klubové a špeciálne kultúrne zariadenia</t>
  </si>
  <si>
    <t>08.2.0.5 Knižnice</t>
  </si>
  <si>
    <t>08.2.0.9 Ostatné kultúrne služby</t>
  </si>
  <si>
    <t>Špeciálne služby (kronika, ZPOZ)</t>
  </si>
  <si>
    <t>08.3.0 Vysielacie a vydavateľské služby</t>
  </si>
  <si>
    <t>08.4.0 Náboženské a iné spoločenské služby</t>
  </si>
  <si>
    <t>630,640,</t>
  </si>
  <si>
    <t>Správa cintorínov</t>
  </si>
  <si>
    <t>Nezisk.org.poskyt.všeob.prospešné služby</t>
  </si>
  <si>
    <t>08</t>
  </si>
  <si>
    <t>Športové, kultúrne a spol.služby</t>
  </si>
  <si>
    <t>09.1.1.1 Predškolská výchova s bežnou starostlivosťou</t>
  </si>
  <si>
    <t>MŠ</t>
  </si>
  <si>
    <t>610,620,</t>
  </si>
  <si>
    <t>ZŠS</t>
  </si>
  <si>
    <t>09.1.2.1 Základné vzdelanie s bežnou starostlivosťou</t>
  </si>
  <si>
    <t>09.1.2.2</t>
  </si>
  <si>
    <t>09</t>
  </si>
  <si>
    <t>Vzdelávanie</t>
  </si>
  <si>
    <t>10  Sociálne zabezpečenie</t>
  </si>
  <si>
    <t>10.2.0.2</t>
  </si>
  <si>
    <t>Stravovanie dôchodcov</t>
  </si>
  <si>
    <t>Vianočné poukážky</t>
  </si>
  <si>
    <t>10.7.0.2</t>
  </si>
  <si>
    <t>10.7.0.</t>
  </si>
  <si>
    <t>Jednorázová dávka v HN</t>
  </si>
  <si>
    <t>10.4.0.2</t>
  </si>
  <si>
    <t>Komunitné a informačné centrum</t>
  </si>
  <si>
    <t>10.7.0.1.</t>
  </si>
  <si>
    <t>Sociálne príspevky</t>
  </si>
  <si>
    <t>10</t>
  </si>
  <si>
    <t>Sociálne zabezpečenie</t>
  </si>
  <si>
    <t>Bežné výdavky spolu:</t>
  </si>
  <si>
    <t>Kapitálové výdavky</t>
  </si>
  <si>
    <t>Rekonštrukcia a prístavba hasičskej zbrojnice</t>
  </si>
  <si>
    <t>04.5.1.3 Správa a údržba ciest</t>
  </si>
  <si>
    <t>Rekonštrukcia ciest, chodníkov</t>
  </si>
  <si>
    <t>06.4.0. Verejné osvetlenie</t>
  </si>
  <si>
    <t>Prípravná a projektová dokumentácia</t>
  </si>
  <si>
    <t>Rekonštrukcia a modernizácia VO</t>
  </si>
  <si>
    <t>Realizácia stavieb</t>
  </si>
  <si>
    <t>06.2.0 Rozvoj obcí</t>
  </si>
  <si>
    <t>Projektová dokumentácia</t>
  </si>
  <si>
    <t>Rekonštrukcia autobusových zastávok</t>
  </si>
  <si>
    <t>Viacúčelové športové ihrisko</t>
  </si>
  <si>
    <t>Rekonštrukcia a modernizácia</t>
  </si>
  <si>
    <t>Kapitálové výdavky spolu:</t>
  </si>
  <si>
    <t>Výdavkové finančné operácie</t>
  </si>
  <si>
    <t>Splácanie finančného prenájmu</t>
  </si>
  <si>
    <t>Splácanie istiny z bankových úverov</t>
  </si>
  <si>
    <t>Výdavkové finančné operácie spolu:</t>
  </si>
  <si>
    <t>Sumarizácia</t>
  </si>
  <si>
    <t>Bežné výdavky spolu</t>
  </si>
  <si>
    <t>Kapitálové výdavky spolu</t>
  </si>
  <si>
    <t>Rozpočtové výdavky spolu</t>
  </si>
  <si>
    <t>Bežné príjmy</t>
  </si>
  <si>
    <t>Kapitálové príjmy</t>
  </si>
  <si>
    <t>Príjmové finančné operácie</t>
  </si>
  <si>
    <t>Vlastné príjmy RO s právnou subjektivitou</t>
  </si>
  <si>
    <t>Rozpočtové príjmy spolu</t>
  </si>
  <si>
    <t>Daňové príjmy - dane z príjmov, dane z majetku</t>
  </si>
  <si>
    <t>Výnos dane z príjmov poukázaný samospráve</t>
  </si>
  <si>
    <t>Daň z nehnuteľností</t>
  </si>
  <si>
    <t>Daň z pozemkov</t>
  </si>
  <si>
    <t>Daň zo stavieb</t>
  </si>
  <si>
    <t>Daň z bytov</t>
  </si>
  <si>
    <t>Daňové príjmy - dane za špecifické služby</t>
  </si>
  <si>
    <t>Daň za psa</t>
  </si>
  <si>
    <t>Daň za zábavné hracie prístroje</t>
  </si>
  <si>
    <t>Daň za užívanie verejného priestranstva</t>
  </si>
  <si>
    <t>Daň za umiestnenie jadrového zar.</t>
  </si>
  <si>
    <t>Nedaňové príjmy - z podnikania a z vlastníctva majetku</t>
  </si>
  <si>
    <t>Dividendy</t>
  </si>
  <si>
    <t>Príjmy z prenajatých pozemkov</t>
  </si>
  <si>
    <t>Príjmy z prenajatých budov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</si>
  <si>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</si>
  <si>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</si>
  <si>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</si>
  <si>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</si>
  <si>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</si>
  <si>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</si>
  <si>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Predaj výrobkov, tovarov a služieb</t>
  </si>
  <si>
    <t>Za stravné /ZŠ/</t>
  </si>
  <si>
    <t>Príspevky z recyklačného fondu</t>
  </si>
  <si>
    <t>Iné nedaňové príjmy</t>
  </si>
  <si>
    <t>Úroky z úverov a vkladov</t>
  </si>
  <si>
    <t>008.</t>
  </si>
  <si>
    <t>Z výťažkov z lotérií</t>
  </si>
  <si>
    <t>Tuzemské bežné granty a transfery</t>
  </si>
  <si>
    <t>Dotácia na školstvo</t>
  </si>
  <si>
    <t>Dotácia na podporu zamestnanosti</t>
  </si>
  <si>
    <t xml:space="preserve">001. </t>
  </si>
  <si>
    <t>Dotácia na dopravné</t>
  </si>
  <si>
    <t>Dotácia na vzdelávacie poukazy</t>
  </si>
  <si>
    <t>Dotácia na stravovanie detí v HN</t>
  </si>
  <si>
    <t>Dotácia na školské potreby</t>
  </si>
  <si>
    <t>Bežné príjmy spolu</t>
  </si>
  <si>
    <t>Príjem z predaja kapitálových aktív</t>
  </si>
  <si>
    <t>Príjem z predaja pozemkov a nehm.aktív</t>
  </si>
  <si>
    <t>MVaRR SR (škola)</t>
  </si>
  <si>
    <t>MV SR (hasičská zbrojnica)</t>
  </si>
  <si>
    <t>Kapitálové príjmy spolu</t>
  </si>
  <si>
    <t>Príjmy z ostatných finančných operácií</t>
  </si>
  <si>
    <t>Zostatok prostriedkov z predch.rokov</t>
  </si>
  <si>
    <t>Prevod z rezervného fondu obce</t>
  </si>
  <si>
    <t>Prevod z ostatných fondov obce</t>
  </si>
  <si>
    <t>Tuzemské úvery, pôžičky a návratné finančné výpomoci</t>
  </si>
  <si>
    <t>Bankové úvery dlhodobé</t>
  </si>
  <si>
    <t>Ostatné úvery a návratné finančné výpomoci</t>
  </si>
  <si>
    <t>Transfer na osobitného príjemcu-RP</t>
  </si>
  <si>
    <t>023.</t>
  </si>
  <si>
    <t>osobitný príjemca-RP</t>
  </si>
  <si>
    <t>Leader</t>
  </si>
  <si>
    <t>MVaRR SR (centrum obce)</t>
  </si>
  <si>
    <t>Rekonštrukcia parku</t>
  </si>
  <si>
    <t>Výstavba centra obce</t>
  </si>
  <si>
    <t>Dotácia na školstvo-MŠ</t>
  </si>
  <si>
    <t>odmeny na základe dohôd-pre čl.zast.</t>
  </si>
  <si>
    <t>Dotácia na podporu športu - MOS</t>
  </si>
  <si>
    <t>Služby,školenia</t>
  </si>
  <si>
    <t>Odstupné</t>
  </si>
  <si>
    <t>splácanie úrokov banke - úver</t>
  </si>
  <si>
    <t>provízie</t>
  </si>
  <si>
    <t>Energia,voda,telekomunikácia</t>
  </si>
  <si>
    <t>Potraviny</t>
  </si>
  <si>
    <t>Odmeny a príspevky-voľby</t>
  </si>
  <si>
    <t>všeobecný materiál - životné prostredie</t>
  </si>
  <si>
    <t>nezisk.org.-všeob.prosp.služby</t>
  </si>
  <si>
    <t>Odmeny na základe dohôd</t>
  </si>
  <si>
    <t>Interiérové vybavenie</t>
  </si>
  <si>
    <t>Dopravné, servis</t>
  </si>
  <si>
    <t>Prepravné</t>
  </si>
  <si>
    <t>výdavky na miesta v detských domovoch</t>
  </si>
  <si>
    <t>Knihy, časopisy, odborná literatúra</t>
  </si>
  <si>
    <t>Materiál, knihy</t>
  </si>
  <si>
    <t>Materiál - zdroj ŠR</t>
  </si>
  <si>
    <t>Mzdy, platy,príjmy a ost. os. vyrovn.</t>
  </si>
  <si>
    <t xml:space="preserve">Daň za komunálny odpad </t>
  </si>
  <si>
    <t>škoské potreby-zdroj ŠR</t>
  </si>
  <si>
    <t>na stravovanie detí v HN-zdroj ŠR</t>
  </si>
  <si>
    <t>príspevok na dopravu-zdroj ŠR</t>
  </si>
  <si>
    <t>Dotácia na matričnú činnosť,evid.obyv.</t>
  </si>
  <si>
    <t>Dotácia pre deti zo soc.znevýh.prostr.</t>
  </si>
  <si>
    <t>Mzdy - za sčítanie obyv.</t>
  </si>
  <si>
    <t xml:space="preserve">Materiál </t>
  </si>
  <si>
    <t>vš.služby-vian.dekor. - min.roky</t>
  </si>
  <si>
    <t>10.7.0.1</t>
  </si>
  <si>
    <t>Úroky z vkladov ZŠ, MŠ</t>
  </si>
  <si>
    <t>Z náhrad z poistného plnenie</t>
  </si>
  <si>
    <t>Na úrazové poistenie</t>
  </si>
  <si>
    <t>Nájomné prev. strojov</t>
  </si>
  <si>
    <t>Prevádzkové stroje,prístroje, zariad.</t>
  </si>
  <si>
    <t>na odstupné</t>
  </si>
  <si>
    <t xml:space="preserve">Občianskemu združ.,-mažoretky </t>
  </si>
  <si>
    <t>plnenie I.Q</t>
  </si>
  <si>
    <t>plnenie I. - II. Q</t>
  </si>
  <si>
    <t>plnenie I. - III. Q</t>
  </si>
  <si>
    <t>daňové príjmy</t>
  </si>
  <si>
    <t>Daňové príjmy celkom</t>
  </si>
  <si>
    <t>nedaňové príjmy</t>
  </si>
  <si>
    <t>granty a transfery</t>
  </si>
  <si>
    <t>Nedaňové príjmy spolu</t>
  </si>
  <si>
    <t>Granty a transfery spolu</t>
  </si>
  <si>
    <t>Základná škola</t>
  </si>
  <si>
    <t>Základná škola s VJM</t>
  </si>
  <si>
    <t>Materská škola</t>
  </si>
  <si>
    <t>SUMARIZÁCIA</t>
  </si>
  <si>
    <t>príjmy z ostatných finančných operácií</t>
  </si>
  <si>
    <t>01 všeobecné verejné služby</t>
  </si>
  <si>
    <t>02 civilná ochrana</t>
  </si>
  <si>
    <t>03 policajné služby</t>
  </si>
  <si>
    <t>04 všeobecná ekonomická a obchodná oblasť</t>
  </si>
  <si>
    <t>05 ochrana životného prostredia</t>
  </si>
  <si>
    <t>06 občianska vybavenosť</t>
  </si>
  <si>
    <t>07 zdravotníctvo</t>
  </si>
  <si>
    <t>08 športové, kultúrne a spoločenské služby</t>
  </si>
  <si>
    <t>09 vzdelávanie</t>
  </si>
  <si>
    <t>10 sociálne zabezpečenie</t>
  </si>
  <si>
    <t>Výdavkové finančné oprácie</t>
  </si>
  <si>
    <t>v tom: všeobecný materiál-zdroj ŠR</t>
  </si>
  <si>
    <t>v tom: Služby - min.roky</t>
  </si>
  <si>
    <t>MVaRR SR (ZS)</t>
  </si>
  <si>
    <t>Náhrada škody T a M</t>
  </si>
  <si>
    <t>Návrh na uznesenie:</t>
  </si>
  <si>
    <t>Obecné zastupiteľstvo v Tekovských Lužanoch</t>
  </si>
  <si>
    <t>Iveta Somogyiová, účtovníčka obce</t>
  </si>
  <si>
    <t>Ing. Marián Kotora</t>
  </si>
  <si>
    <t>starosta obce</t>
  </si>
  <si>
    <t>Reprezentačné</t>
  </si>
  <si>
    <t>Služby - zdroj ŠR</t>
  </si>
  <si>
    <t>v tom: školské potreby</t>
  </si>
  <si>
    <t>v tom: predšk. vek</t>
  </si>
  <si>
    <t>pohrebné</t>
  </si>
  <si>
    <t>nenávr. dávka v HN</t>
  </si>
  <si>
    <t>ŠKD</t>
  </si>
  <si>
    <t>dotácia pre deti zo soc.znevýh.prostredia</t>
  </si>
  <si>
    <t>školské potreby</t>
  </si>
  <si>
    <t>vzdelávacie poukazy</t>
  </si>
  <si>
    <t>9.1.2.1</t>
  </si>
  <si>
    <t>Tuzemské granty a transfery</t>
  </si>
  <si>
    <t>Granty ZŠ VJM</t>
  </si>
  <si>
    <t>v tom:energia, telekomunikácie-voľby</t>
  </si>
  <si>
    <t>reprezentačné - voľby</t>
  </si>
  <si>
    <t>v tom:palivá,mazivá, oleje - voľby</t>
  </si>
  <si>
    <t>018.</t>
  </si>
  <si>
    <t>vrátenie príjmov z mr</t>
  </si>
  <si>
    <t>cestovné náhrady</t>
  </si>
  <si>
    <t>Opatrovateľská služba</t>
  </si>
  <si>
    <t>MVRR SR (VO)</t>
  </si>
  <si>
    <t>MV SR (vybavenie hasičskej zbrojnice)</t>
  </si>
  <si>
    <t>MŽP (zberný dvor)</t>
  </si>
  <si>
    <t>ÚV SR (vzdelávanie MRK)</t>
  </si>
  <si>
    <t>ÚV SR (komunitné centrum)</t>
  </si>
  <si>
    <t>vlastné zdroje ZŠ VJM</t>
  </si>
  <si>
    <t>Zo ŠR - kamerový systém</t>
  </si>
  <si>
    <t>Prev.zariadenie - kamerový systém</t>
  </si>
  <si>
    <t>plnenie  II.Q</t>
  </si>
  <si>
    <t>Za MŠ, školský klub detí</t>
  </si>
  <si>
    <t>Za stravné /MŠ/</t>
  </si>
  <si>
    <t>017.</t>
  </si>
  <si>
    <t>Z vratiek</t>
  </si>
  <si>
    <t>stravovanie - voľby</t>
  </si>
  <si>
    <t xml:space="preserve"> Mzdy - zdroj ŠR</t>
  </si>
  <si>
    <t xml:space="preserve"> Poistné a prísp. do poisťovní-zdroj ŠR</t>
  </si>
  <si>
    <t>Prevádzkové stroje, prístr.,zar.</t>
  </si>
  <si>
    <t xml:space="preserve">Služby-centrum obce </t>
  </si>
  <si>
    <t>Prevádzkové stroje,prístr.</t>
  </si>
  <si>
    <t>Rutinná údržba budov prev.strojov,zar.</t>
  </si>
  <si>
    <t>Tovary a služby-z účtu OcÚ</t>
  </si>
  <si>
    <t>Tovary a služby- z účtu OÚ</t>
  </si>
  <si>
    <t>019.</t>
  </si>
  <si>
    <t>z refundácie</t>
  </si>
  <si>
    <t>v tom:Rekonštrukcia a modernizácia-EÚ</t>
  </si>
  <si>
    <t>v tom:Výstavba centra obce-EÚ</t>
  </si>
  <si>
    <t>v tom:Prev.zariad. - kamerový systém-ŠR</t>
  </si>
  <si>
    <t>Nákup pozemkov</t>
  </si>
  <si>
    <t>Výpočtová technika</t>
  </si>
  <si>
    <t>Rutinná a štandartná údržba-výp.techn.</t>
  </si>
  <si>
    <t>Služby,školenia,poistenie</t>
  </si>
  <si>
    <t>mzdy - zdroj ŠR</t>
  </si>
  <si>
    <t>Poistné a prísp. do poisťovní - zdroj ŠR</t>
  </si>
  <si>
    <t>Servis a údržba</t>
  </si>
  <si>
    <t xml:space="preserve"> Materiál</t>
  </si>
  <si>
    <t>Všeobecné služby-obecné slávnosti</t>
  </si>
  <si>
    <t>Energie, služby</t>
  </si>
  <si>
    <t>Spracovateľ:</t>
  </si>
  <si>
    <t>Predkladateľ</t>
  </si>
  <si>
    <t>2012 po 2. úprave</t>
  </si>
  <si>
    <t>Poštové a telekomunikačné služby,ost.sl.</t>
  </si>
  <si>
    <t>Reprezentačné-mažoretky</t>
  </si>
  <si>
    <t>Dotácia - ZŠ - M-PC</t>
  </si>
  <si>
    <t>dopravné</t>
  </si>
  <si>
    <t>dotácie a príspevky</t>
  </si>
  <si>
    <t>09.6.0.1</t>
  </si>
  <si>
    <t>Zariadenie školského stravovania</t>
  </si>
  <si>
    <t>vzdelávanie M-PC</t>
  </si>
  <si>
    <t>plnenie IV.Q</t>
  </si>
  <si>
    <t>berie na vedomie</t>
  </si>
  <si>
    <t>PLNENIE ROZPOČTU OBCE TEKOVSKÉ LUŽANY</t>
  </si>
  <si>
    <t>plnenie IV. Q</t>
  </si>
  <si>
    <t>Transfer na osobitného príjemcu-Jurík J.</t>
  </si>
  <si>
    <t>Všeobecné služby</t>
  </si>
  <si>
    <t xml:space="preserve">Poistné </t>
  </si>
  <si>
    <t>Rutinná a štandardtná údržba</t>
  </si>
  <si>
    <t>Rutinná a štandratná údržba</t>
  </si>
  <si>
    <t>Všeobecné služby-posed.s dôch.</t>
  </si>
  <si>
    <t>Prac.odevy, obuv, prac.pomôcky</t>
  </si>
  <si>
    <t>vzdelávanie MRK-školy</t>
  </si>
  <si>
    <t>vzdelávanie MRK - z rozp. obce-školy</t>
  </si>
  <si>
    <t>plnenie  I.Q</t>
  </si>
  <si>
    <t>plnenie 2012</t>
  </si>
  <si>
    <t>plnenie III.Q</t>
  </si>
  <si>
    <t>Dotácia na podporu kultúry (OS)</t>
  </si>
  <si>
    <t>v tom: zostatok z r.2012</t>
  </si>
  <si>
    <t xml:space="preserve"> Pracovné odevy+materiál</t>
  </si>
  <si>
    <t xml:space="preserve">Služby </t>
  </si>
  <si>
    <r>
      <t>05.6</t>
    </r>
    <r>
      <rPr>
        <b/>
        <i/>
        <sz val="8"/>
        <rFont val="Arial CE"/>
        <family val="2"/>
      </rPr>
      <t>.0 Ochrana životného prostredia</t>
    </r>
  </si>
  <si>
    <t>Odvodnenie ul. Dukelskej</t>
  </si>
  <si>
    <t>Zberný dvor</t>
  </si>
  <si>
    <t>10.4  Sociállne zabezpečenie</t>
  </si>
  <si>
    <t>Komunitné centrum</t>
  </si>
  <si>
    <t>Predaj za službu - režijné N zo str. /OcÚ/</t>
  </si>
  <si>
    <t>Zo ŠR -zvýš.platov 5 % MŠ,neped.prac.</t>
  </si>
  <si>
    <t xml:space="preserve">Z vratiek </t>
  </si>
  <si>
    <t>.002</t>
  </si>
  <si>
    <t>Občianskemu zdr.-Bátaszék</t>
  </si>
  <si>
    <t>Vrátenie príjmov z min.rokov</t>
  </si>
  <si>
    <t>osobitný príjemca-Jurík Jozef</t>
  </si>
  <si>
    <t>v tom:5 % navýš.neped.prac.-ŠR</t>
  </si>
  <si>
    <t>vzdelávanie MRK - adm.-z účtu OcÚ</t>
  </si>
  <si>
    <t>vzdelávanie MRK -adm.-z účtu OcÚ</t>
  </si>
  <si>
    <t>Výdavky rozpočtu obce Tekovské Lužany na rok 2013</t>
  </si>
  <si>
    <t>Príjmy rozpočtu obce Tekovské Lužany na rok 2013</t>
  </si>
  <si>
    <t>k 30.6.2013</t>
  </si>
  <si>
    <t>informáciu o plnení  rozpočtu k 30.6.2013</t>
  </si>
  <si>
    <t>Transfer na osobitného prjemcu-Lakatoš Ľ.</t>
  </si>
  <si>
    <t>Dotácia na opr. pozemných komunikácií</t>
  </si>
  <si>
    <t>odchodné</t>
  </si>
  <si>
    <t>Materiál - povodeň</t>
  </si>
  <si>
    <t>Prepravné, PHM do kos.</t>
  </si>
  <si>
    <t>Prevádzkové stroje, prístr.,zariad.</t>
  </si>
  <si>
    <t>Všeobecné služby-oslava mažor.</t>
  </si>
  <si>
    <t>špec.sl.-Rekonštr.ZŠ - z účtu OcÚ</t>
  </si>
  <si>
    <t>osobitný príjemca-Lakatoš Ľudovít</t>
  </si>
  <si>
    <t>v tom: daň za psa-minulé roky</t>
  </si>
  <si>
    <t>v tom: daň za komunálny odpad-minulé roky</t>
  </si>
  <si>
    <t>v tom: daň z pozemkov-minulé roky</t>
  </si>
  <si>
    <t>v tom: daň zo stavieb-minulé roky</t>
  </si>
</sst>
</file>

<file path=xl/styles.xml><?xml version="1.0" encoding="utf-8"?>
<styleSheet xmlns="http://schemas.openxmlformats.org/spreadsheetml/2006/main">
  <numFmts count="4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_-* #,##0.00,_S_k_-;\-* #,##0.00,_S_k_-;_-* \-??\ _S_k_-;_-@_-"/>
    <numFmt numFmtId="189" formatCode="dd/mm/yyyy"/>
    <numFmt numFmtId="190" formatCode="#,##0;\-#,##0"/>
    <numFmt numFmtId="191" formatCode="0.000"/>
    <numFmt numFmtId="192" formatCode="0.0"/>
    <numFmt numFmtId="193" formatCode="#,##0.0"/>
    <numFmt numFmtId="194" formatCode="0.0000"/>
    <numFmt numFmtId="195" formatCode="#,##0.0;\-#,##0.0"/>
    <numFmt numFmtId="196" formatCode="#,##0.00;\-#,##0.00"/>
    <numFmt numFmtId="197" formatCode="#,##0.000"/>
    <numFmt numFmtId="198" formatCode="#,##0.0000"/>
    <numFmt numFmtId="199" formatCode="0.0%"/>
  </numFmts>
  <fonts count="5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 CE"/>
      <family val="2"/>
    </font>
    <font>
      <i/>
      <sz val="8"/>
      <color indexed="10"/>
      <name val="Arial CE"/>
      <family val="2"/>
    </font>
    <font>
      <b/>
      <i/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name val="Arial"/>
      <family val="2"/>
    </font>
    <font>
      <b/>
      <i/>
      <sz val="8"/>
      <color indexed="57"/>
      <name val="Arial CE"/>
      <family val="2"/>
    </font>
    <font>
      <b/>
      <sz val="10"/>
      <color indexed="57"/>
      <name val="Arial CE"/>
      <family val="2"/>
    </font>
    <font>
      <b/>
      <sz val="8"/>
      <color indexed="57"/>
      <name val="Arial CE"/>
      <family val="2"/>
    </font>
    <font>
      <sz val="8"/>
      <color indexed="48"/>
      <name val="Arial CE"/>
      <family val="2"/>
    </font>
    <font>
      <b/>
      <sz val="16"/>
      <name val="Arial CE"/>
      <family val="2"/>
    </font>
    <font>
      <sz val="8"/>
      <color indexed="17"/>
      <name val="Arial CE"/>
      <family val="2"/>
    </font>
    <font>
      <i/>
      <sz val="8"/>
      <color indexed="12"/>
      <name val="Arial CE"/>
      <family val="0"/>
    </font>
    <font>
      <i/>
      <sz val="10"/>
      <color indexed="12"/>
      <name val="Arial CE"/>
      <family val="0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b/>
      <i/>
      <sz val="10"/>
      <color indexed="57"/>
      <name val="Arial CE"/>
      <family val="2"/>
    </font>
    <font>
      <i/>
      <sz val="8"/>
      <color indexed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i/>
      <sz val="8"/>
      <color indexed="17"/>
      <name val="Arial CE"/>
      <family val="2"/>
    </font>
    <font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8"/>
      <color indexed="17"/>
      <name val="Arial CE"/>
      <family val="0"/>
    </font>
    <font>
      <i/>
      <sz val="8"/>
      <color indexed="48"/>
      <name val="Arial CE"/>
      <family val="0"/>
    </font>
    <font>
      <b/>
      <i/>
      <sz val="10"/>
      <color indexed="12"/>
      <name val="Arial CE"/>
      <family val="0"/>
    </font>
    <font>
      <i/>
      <sz val="11"/>
      <name val="Arial CE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1" applyNumberFormat="0" applyAlignment="0" applyProtection="0"/>
    <xf numFmtId="188" fontId="0" fillId="0" borderId="0" applyFill="0" applyAlignment="0" applyProtection="0"/>
    <xf numFmtId="16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7" borderId="5" applyNumberFormat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7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11" xfId="0" applyFont="1" applyFill="1" applyBorder="1" applyAlignment="1">
      <alignment vertical="top"/>
    </xf>
    <xf numFmtId="0" fontId="3" fillId="18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188" fontId="7" fillId="0" borderId="11" xfId="41" applyFont="1" applyFill="1" applyBorder="1" applyAlignment="1" applyProtection="1">
      <alignment horizontal="left"/>
      <protection/>
    </xf>
    <xf numFmtId="0" fontId="7" fillId="0" borderId="12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5" fillId="19" borderId="11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center"/>
    </xf>
    <xf numFmtId="49" fontId="3" fillId="20" borderId="10" xfId="0" applyNumberFormat="1" applyFont="1" applyFill="1" applyBorder="1" applyAlignment="1">
      <alignment horizontal="right"/>
    </xf>
    <xf numFmtId="0" fontId="7" fillId="20" borderId="12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8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10" fillId="20" borderId="10" xfId="0" applyFont="1" applyFill="1" applyBorder="1" applyAlignment="1">
      <alignment/>
    </xf>
    <xf numFmtId="0" fontId="11" fillId="20" borderId="12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2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19" borderId="17" xfId="0" applyFont="1" applyFill="1" applyBorder="1" applyAlignment="1">
      <alignment/>
    </xf>
    <xf numFmtId="0" fontId="6" fillId="19" borderId="0" xfId="0" applyFont="1" applyFill="1" applyBorder="1" applyAlignment="1">
      <alignment vertical="top"/>
    </xf>
    <xf numFmtId="0" fontId="6" fillId="19" borderId="19" xfId="0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7" fillId="0" borderId="26" xfId="0" applyNumberFormat="1" applyFont="1" applyBorder="1" applyAlignment="1">
      <alignment horizontal="left"/>
    </xf>
    <xf numFmtId="3" fontId="4" fillId="0" borderId="20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0" fontId="7" fillId="0" borderId="31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3" fontId="7" fillId="0" borderId="2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49" fontId="3" fillId="21" borderId="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29" fillId="2" borderId="10" xfId="0" applyFont="1" applyFill="1" applyBorder="1" applyAlignment="1">
      <alignment/>
    </xf>
    <xf numFmtId="0" fontId="29" fillId="2" borderId="1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29" fillId="0" borderId="31" xfId="0" applyFont="1" applyBorder="1" applyAlignment="1">
      <alignment/>
    </xf>
    <xf numFmtId="0" fontId="29" fillId="0" borderId="24" xfId="0" applyFont="1" applyBorder="1" applyAlignment="1">
      <alignment/>
    </xf>
    <xf numFmtId="3" fontId="29" fillId="0" borderId="26" xfId="0" applyNumberFormat="1" applyFont="1" applyBorder="1" applyAlignment="1">
      <alignment horizontal="left"/>
    </xf>
    <xf numFmtId="3" fontId="29" fillId="0" borderId="26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8" xfId="0" applyNumberFormat="1" applyFont="1" applyBorder="1" applyAlignment="1">
      <alignment horizontal="left"/>
    </xf>
    <xf numFmtId="3" fontId="29" fillId="0" borderId="18" xfId="0" applyNumberFormat="1" applyFont="1" applyBorder="1" applyAlignment="1">
      <alignment/>
    </xf>
    <xf numFmtId="0" fontId="3" fillId="18" borderId="13" xfId="0" applyFont="1" applyFill="1" applyBorder="1" applyAlignment="1">
      <alignment horizontal="justify" vertical="center"/>
    </xf>
    <xf numFmtId="2" fontId="3" fillId="18" borderId="13" xfId="0" applyNumberFormat="1" applyFont="1" applyFill="1" applyBorder="1" applyAlignment="1">
      <alignment horizontal="justify" vertical="center"/>
    </xf>
    <xf numFmtId="3" fontId="4" fillId="0" borderId="0" xfId="0" applyNumberFormat="1" applyFont="1" applyBorder="1" applyAlignment="1">
      <alignment horizontal="right"/>
    </xf>
    <xf numFmtId="0" fontId="2" fillId="18" borderId="11" xfId="0" applyFont="1" applyFill="1" applyBorder="1" applyAlignment="1">
      <alignment vertical="top"/>
    </xf>
    <xf numFmtId="0" fontId="2" fillId="18" borderId="12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0" fontId="4" fillId="0" borderId="13" xfId="0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0" fontId="2" fillId="15" borderId="0" xfId="0" applyFont="1" applyFill="1" applyBorder="1" applyAlignment="1">
      <alignment/>
    </xf>
    <xf numFmtId="0" fontId="7" fillId="0" borderId="23" xfId="0" applyFont="1" applyBorder="1" applyAlignment="1">
      <alignment horizontal="left"/>
    </xf>
    <xf numFmtId="3" fontId="7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22" borderId="34" xfId="0" applyFont="1" applyFill="1" applyBorder="1" applyAlignment="1">
      <alignment/>
    </xf>
    <xf numFmtId="0" fontId="3" fillId="22" borderId="35" xfId="0" applyFont="1" applyFill="1" applyBorder="1" applyAlignment="1">
      <alignment/>
    </xf>
    <xf numFmtId="0" fontId="3" fillId="22" borderId="36" xfId="0" applyFont="1" applyFill="1" applyBorder="1" applyAlignment="1">
      <alignment/>
    </xf>
    <xf numFmtId="3" fontId="4" fillId="22" borderId="37" xfId="0" applyNumberFormat="1" applyFont="1" applyFill="1" applyBorder="1" applyAlignment="1">
      <alignment horizontal="right"/>
    </xf>
    <xf numFmtId="0" fontId="0" fillId="22" borderId="35" xfId="0" applyFont="1" applyFill="1" applyBorder="1" applyAlignment="1">
      <alignment/>
    </xf>
    <xf numFmtId="0" fontId="3" fillId="22" borderId="38" xfId="0" applyFont="1" applyFill="1" applyBorder="1" applyAlignment="1">
      <alignment/>
    </xf>
    <xf numFmtId="0" fontId="0" fillId="22" borderId="39" xfId="0" applyFont="1" applyFill="1" applyBorder="1" applyAlignment="1">
      <alignment/>
    </xf>
    <xf numFmtId="0" fontId="3" fillId="22" borderId="40" xfId="0" applyFont="1" applyFill="1" applyBorder="1" applyAlignment="1">
      <alignment/>
    </xf>
    <xf numFmtId="3" fontId="4" fillId="22" borderId="41" xfId="0" applyNumberFormat="1" applyFont="1" applyFill="1" applyBorder="1" applyAlignment="1">
      <alignment horizontal="right"/>
    </xf>
    <xf numFmtId="0" fontId="7" fillId="15" borderId="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3" fillId="18" borderId="18" xfId="0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3" fontId="4" fillId="16" borderId="42" xfId="0" applyNumberFormat="1" applyFont="1" applyFill="1" applyBorder="1" applyAlignment="1">
      <alignment horizontal="right"/>
    </xf>
    <xf numFmtId="0" fontId="4" fillId="16" borderId="0" xfId="0" applyFont="1" applyFill="1" applyBorder="1" applyAlignment="1">
      <alignment horizontal="left"/>
    </xf>
    <xf numFmtId="0" fontId="3" fillId="16" borderId="0" xfId="0" applyFont="1" applyFill="1" applyBorder="1" applyAlignment="1">
      <alignment/>
    </xf>
    <xf numFmtId="0" fontId="0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6" xfId="0" applyFont="1" applyBorder="1" applyAlignment="1">
      <alignment/>
    </xf>
    <xf numFmtId="3" fontId="29" fillId="0" borderId="21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15" borderId="0" xfId="0" applyFont="1" applyFill="1" applyBorder="1" applyAlignment="1">
      <alignment/>
    </xf>
    <xf numFmtId="0" fontId="35" fillId="0" borderId="31" xfId="0" applyFont="1" applyFill="1" applyBorder="1" applyAlignment="1">
      <alignment/>
    </xf>
    <xf numFmtId="0" fontId="35" fillId="0" borderId="24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49" fontId="3" fillId="20" borderId="31" xfId="0" applyNumberFormat="1" applyFont="1" applyFill="1" applyBorder="1" applyAlignment="1">
      <alignment horizontal="right"/>
    </xf>
    <xf numFmtId="0" fontId="7" fillId="20" borderId="45" xfId="0" applyFont="1" applyFill="1" applyBorder="1" applyAlignment="1">
      <alignment/>
    </xf>
    <xf numFmtId="3" fontId="4" fillId="22" borderId="34" xfId="0" applyNumberFormat="1" applyFont="1" applyFill="1" applyBorder="1" applyAlignment="1">
      <alignment horizontal="right"/>
    </xf>
    <xf numFmtId="3" fontId="4" fillId="22" borderId="37" xfId="0" applyNumberFormat="1" applyFont="1" applyFill="1" applyBorder="1" applyAlignment="1">
      <alignment/>
    </xf>
    <xf numFmtId="0" fontId="6" fillId="16" borderId="26" xfId="0" applyFont="1" applyFill="1" applyBorder="1" applyAlignment="1">
      <alignment/>
    </xf>
    <xf numFmtId="3" fontId="31" fillId="16" borderId="32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6" fillId="16" borderId="31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6" fillId="16" borderId="45" xfId="0" applyFont="1" applyFill="1" applyBorder="1" applyAlignment="1">
      <alignment/>
    </xf>
    <xf numFmtId="3" fontId="31" fillId="16" borderId="42" xfId="0" applyNumberFormat="1" applyFont="1" applyFill="1" applyBorder="1" applyAlignment="1">
      <alignment horizontal="right"/>
    </xf>
    <xf numFmtId="0" fontId="6" fillId="16" borderId="10" xfId="0" applyFont="1" applyFill="1" applyBorder="1" applyAlignment="1">
      <alignment/>
    </xf>
    <xf numFmtId="0" fontId="6" fillId="16" borderId="11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4" fillId="22" borderId="41" xfId="0" applyNumberFormat="1" applyFont="1" applyFill="1" applyBorder="1" applyAlignment="1">
      <alignment horizontal="right"/>
    </xf>
    <xf numFmtId="4" fontId="31" fillId="19" borderId="13" xfId="0" applyNumberFormat="1" applyFont="1" applyFill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0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0" fontId="7" fillId="0" borderId="32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1" xfId="0" applyFont="1" applyFill="1" applyBorder="1" applyAlignment="1">
      <alignment vertical="top"/>
    </xf>
    <xf numFmtId="1" fontId="7" fillId="0" borderId="18" xfId="0" applyNumberFormat="1" applyFont="1" applyFill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3" fontId="4" fillId="16" borderId="13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3" fontId="7" fillId="0" borderId="46" xfId="0" applyNumberFormat="1" applyFont="1" applyBorder="1" applyAlignment="1">
      <alignment/>
    </xf>
    <xf numFmtId="0" fontId="7" fillId="0" borderId="26" xfId="0" applyFont="1" applyBorder="1" applyAlignment="1">
      <alignment horizontal="left"/>
    </xf>
    <xf numFmtId="0" fontId="38" fillId="0" borderId="26" xfId="0" applyFont="1" applyBorder="1" applyAlignment="1">
      <alignment horizontal="left"/>
    </xf>
    <xf numFmtId="1" fontId="4" fillId="0" borderId="13" xfId="0" applyNumberFormat="1" applyFont="1" applyFill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3" fontId="35" fillId="0" borderId="26" xfId="0" applyNumberFormat="1" applyFont="1" applyFill="1" applyBorder="1" applyAlignment="1">
      <alignment/>
    </xf>
    <xf numFmtId="0" fontId="3" fillId="18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1" fontId="7" fillId="0" borderId="26" xfId="0" applyNumberFormat="1" applyFont="1" applyFill="1" applyBorder="1" applyAlignment="1">
      <alignment horizontal="right"/>
    </xf>
    <xf numFmtId="1" fontId="7" fillId="0" borderId="47" xfId="0" applyNumberFormat="1" applyFont="1" applyFill="1" applyBorder="1" applyAlignment="1">
      <alignment horizontal="right"/>
    </xf>
    <xf numFmtId="1" fontId="3" fillId="18" borderId="13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1" fontId="3" fillId="18" borderId="18" xfId="0" applyNumberFormat="1" applyFont="1" applyFill="1" applyBorder="1" applyAlignment="1">
      <alignment horizontal="center" vertical="center"/>
    </xf>
    <xf numFmtId="1" fontId="3" fillId="18" borderId="32" xfId="0" applyNumberFormat="1" applyFont="1" applyFill="1" applyBorder="1" applyAlignment="1">
      <alignment horizontal="center" vertical="center"/>
    </xf>
    <xf numFmtId="1" fontId="7" fillId="0" borderId="32" xfId="0" applyNumberFormat="1" applyFont="1" applyBorder="1" applyAlignment="1">
      <alignment/>
    </xf>
    <xf numFmtId="0" fontId="4" fillId="15" borderId="48" xfId="0" applyFont="1" applyFill="1" applyBorder="1" applyAlignment="1">
      <alignment/>
    </xf>
    <xf numFmtId="0" fontId="3" fillId="21" borderId="0" xfId="0" applyFont="1" applyFill="1" applyBorder="1" applyAlignment="1">
      <alignment/>
    </xf>
    <xf numFmtId="3" fontId="3" fillId="21" borderId="0" xfId="0" applyNumberFormat="1" applyFont="1" applyFill="1" applyBorder="1" applyAlignment="1">
      <alignment horizontal="right"/>
    </xf>
    <xf numFmtId="4" fontId="3" fillId="21" borderId="0" xfId="0" applyNumberFormat="1" applyFont="1" applyFill="1" applyBorder="1" applyAlignment="1">
      <alignment horizontal="right"/>
    </xf>
    <xf numFmtId="4" fontId="3" fillId="21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49" fontId="3" fillId="21" borderId="0" xfId="0" applyNumberFormat="1" applyFont="1" applyFill="1" applyBorder="1" applyAlignment="1">
      <alignment horizontal="right"/>
    </xf>
    <xf numFmtId="0" fontId="7" fillId="21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7" fillId="0" borderId="46" xfId="0" applyNumberFormat="1" applyFont="1" applyBorder="1" applyAlignment="1">
      <alignment/>
    </xf>
    <xf numFmtId="0" fontId="7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38" fillId="0" borderId="26" xfId="0" applyFont="1" applyBorder="1" applyAlignment="1">
      <alignment/>
    </xf>
    <xf numFmtId="0" fontId="3" fillId="16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1" fillId="0" borderId="11" xfId="0" applyFont="1" applyFill="1" applyBorder="1" applyAlignment="1">
      <alignment horizontal="left"/>
    </xf>
    <xf numFmtId="3" fontId="41" fillId="0" borderId="26" xfId="0" applyNumberFormat="1" applyFont="1" applyFill="1" applyBorder="1" applyAlignment="1">
      <alignment horizontal="left"/>
    </xf>
    <xf numFmtId="3" fontId="41" fillId="2" borderId="26" xfId="0" applyNumberFormat="1" applyFont="1" applyFill="1" applyBorder="1" applyAlignment="1">
      <alignment horizontal="left"/>
    </xf>
    <xf numFmtId="0" fontId="42" fillId="0" borderId="26" xfId="0" applyFont="1" applyBorder="1" applyAlignment="1">
      <alignment horizontal="left"/>
    </xf>
    <xf numFmtId="3" fontId="41" fillId="0" borderId="26" xfId="0" applyNumberFormat="1" applyFont="1" applyBorder="1" applyAlignment="1">
      <alignment horizontal="left"/>
    </xf>
    <xf numFmtId="0" fontId="29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24" xfId="0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0" fontId="29" fillId="0" borderId="26" xfId="0" applyFont="1" applyBorder="1" applyAlignment="1">
      <alignment horizontal="right"/>
    </xf>
    <xf numFmtId="4" fontId="31" fillId="19" borderId="13" xfId="0" applyNumberFormat="1" applyFont="1" applyFill="1" applyBorder="1" applyAlignment="1">
      <alignment horizontal="right" vertical="top"/>
    </xf>
    <xf numFmtId="4" fontId="31" fillId="16" borderId="26" xfId="0" applyNumberFormat="1" applyFont="1" applyFill="1" applyBorder="1" applyAlignment="1">
      <alignment horizontal="right"/>
    </xf>
    <xf numFmtId="3" fontId="31" fillId="16" borderId="42" xfId="0" applyNumberFormat="1" applyFont="1" applyFill="1" applyBorder="1" applyAlignment="1">
      <alignment/>
    </xf>
    <xf numFmtId="0" fontId="31" fillId="16" borderId="42" xfId="0" applyFont="1" applyFill="1" applyBorder="1" applyAlignment="1">
      <alignment/>
    </xf>
    <xf numFmtId="3" fontId="31" fillId="16" borderId="13" xfId="0" applyNumberFormat="1" applyFont="1" applyFill="1" applyBorder="1" applyAlignment="1">
      <alignment/>
    </xf>
    <xf numFmtId="0" fontId="7" fillId="15" borderId="48" xfId="0" applyFont="1" applyFill="1" applyBorder="1" applyAlignment="1">
      <alignment/>
    </xf>
    <xf numFmtId="4" fontId="31" fillId="16" borderId="42" xfId="0" applyNumberFormat="1" applyFont="1" applyFill="1" applyBorder="1" applyAlignment="1">
      <alignment/>
    </xf>
    <xf numFmtId="0" fontId="31" fillId="16" borderId="26" xfId="0" applyFont="1" applyFill="1" applyBorder="1" applyAlignment="1">
      <alignment/>
    </xf>
    <xf numFmtId="3" fontId="31" fillId="16" borderId="26" xfId="0" applyNumberFormat="1" applyFont="1" applyFill="1" applyBorder="1" applyAlignment="1">
      <alignment horizontal="right"/>
    </xf>
    <xf numFmtId="3" fontId="31" fillId="16" borderId="24" xfId="0" applyNumberFormat="1" applyFont="1" applyFill="1" applyBorder="1" applyAlignment="1">
      <alignment horizontal="right"/>
    </xf>
    <xf numFmtId="3" fontId="31" fillId="19" borderId="13" xfId="0" applyNumberFormat="1" applyFont="1" applyFill="1" applyBorder="1" applyAlignment="1">
      <alignment horizontal="right"/>
    </xf>
    <xf numFmtId="1" fontId="31" fillId="19" borderId="13" xfId="0" applyNumberFormat="1" applyFont="1" applyFill="1" applyBorder="1" applyAlignment="1">
      <alignment horizontal="right"/>
    </xf>
    <xf numFmtId="1" fontId="31" fillId="16" borderId="26" xfId="0" applyNumberFormat="1" applyFont="1" applyFill="1" applyBorder="1" applyAlignment="1">
      <alignment horizontal="right"/>
    </xf>
    <xf numFmtId="0" fontId="31" fillId="16" borderId="26" xfId="0" applyNumberFormat="1" applyFont="1" applyFill="1" applyBorder="1" applyAlignment="1">
      <alignment horizontal="center"/>
    </xf>
    <xf numFmtId="0" fontId="31" fillId="19" borderId="13" xfId="0" applyNumberFormat="1" applyFont="1" applyFill="1" applyBorder="1" applyAlignment="1">
      <alignment horizontal="center"/>
    </xf>
    <xf numFmtId="3" fontId="31" fillId="19" borderId="13" xfId="0" applyNumberFormat="1" applyFont="1" applyFill="1" applyBorder="1" applyAlignment="1">
      <alignment horizontal="right" vertical="top"/>
    </xf>
    <xf numFmtId="3" fontId="31" fillId="19" borderId="13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/>
    </xf>
    <xf numFmtId="0" fontId="35" fillId="0" borderId="44" xfId="0" applyFont="1" applyFill="1" applyBorder="1" applyAlignment="1">
      <alignment/>
    </xf>
    <xf numFmtId="0" fontId="35" fillId="0" borderId="51" xfId="0" applyFont="1" applyFill="1" applyBorder="1" applyAlignment="1">
      <alignment/>
    </xf>
    <xf numFmtId="0" fontId="29" fillId="0" borderId="31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35" fillId="0" borderId="31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20" borderId="26" xfId="0" applyNumberFormat="1" applyFont="1" applyFill="1" applyBorder="1" applyAlignment="1">
      <alignment horizontal="right"/>
    </xf>
    <xf numFmtId="3" fontId="31" fillId="19" borderId="21" xfId="0" applyNumberFormat="1" applyFont="1" applyFill="1" applyBorder="1" applyAlignment="1">
      <alignment horizontal="right"/>
    </xf>
    <xf numFmtId="0" fontId="47" fillId="18" borderId="10" xfId="0" applyFont="1" applyFill="1" applyBorder="1" applyAlignment="1">
      <alignment/>
    </xf>
    <xf numFmtId="0" fontId="47" fillId="18" borderId="11" xfId="0" applyFont="1" applyFill="1" applyBorder="1" applyAlignment="1">
      <alignment vertical="top"/>
    </xf>
    <xf numFmtId="0" fontId="47" fillId="18" borderId="12" xfId="0" applyFont="1" applyFill="1" applyBorder="1" applyAlignment="1">
      <alignment horizontal="center"/>
    </xf>
    <xf numFmtId="0" fontId="47" fillId="18" borderId="13" xfId="0" applyFont="1" applyFill="1" applyBorder="1" applyAlignment="1">
      <alignment horizontal="justify" vertical="center"/>
    </xf>
    <xf numFmtId="0" fontId="47" fillId="18" borderId="13" xfId="0" applyFont="1" applyFill="1" applyBorder="1" applyAlignment="1">
      <alignment horizontal="center" vertical="center"/>
    </xf>
    <xf numFmtId="0" fontId="47" fillId="18" borderId="18" xfId="0" applyFont="1" applyFill="1" applyBorder="1" applyAlignment="1">
      <alignment horizontal="center" vertical="center"/>
    </xf>
    <xf numFmtId="1" fontId="47" fillId="18" borderId="18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9" fillId="18" borderId="12" xfId="0" applyFont="1" applyFill="1" applyBorder="1" applyAlignment="1">
      <alignment horizontal="center"/>
    </xf>
    <xf numFmtId="3" fontId="35" fillId="0" borderId="26" xfId="0" applyNumberFormat="1" applyFont="1" applyFill="1" applyBorder="1" applyAlignment="1">
      <alignment horizontal="right"/>
    </xf>
    <xf numFmtId="4" fontId="31" fillId="19" borderId="13" xfId="0" applyNumberFormat="1" applyFont="1" applyFill="1" applyBorder="1" applyAlignment="1">
      <alignment horizontal="center"/>
    </xf>
    <xf numFmtId="2" fontId="31" fillId="8" borderId="26" xfId="0" applyNumberFormat="1" applyFont="1" applyFill="1" applyBorder="1" applyAlignment="1">
      <alignment/>
    </xf>
    <xf numFmtId="0" fontId="4" fillId="8" borderId="26" xfId="0" applyFont="1" applyFill="1" applyBorder="1" applyAlignment="1">
      <alignment/>
    </xf>
    <xf numFmtId="2" fontId="31" fillId="16" borderId="26" xfId="0" applyNumberFormat="1" applyFont="1" applyFill="1" applyBorder="1" applyAlignment="1">
      <alignment/>
    </xf>
    <xf numFmtId="0" fontId="31" fillId="8" borderId="43" xfId="0" applyFont="1" applyFill="1" applyBorder="1" applyAlignment="1">
      <alignment/>
    </xf>
    <xf numFmtId="3" fontId="31" fillId="8" borderId="32" xfId="0" applyNumberFormat="1" applyFont="1" applyFill="1" applyBorder="1" applyAlignment="1">
      <alignment/>
    </xf>
    <xf numFmtId="3" fontId="31" fillId="16" borderId="26" xfId="0" applyNumberFormat="1" applyFont="1" applyFill="1" applyBorder="1" applyAlignment="1">
      <alignment/>
    </xf>
    <xf numFmtId="3" fontId="31" fillId="19" borderId="26" xfId="0" applyNumberFormat="1" applyFont="1" applyFill="1" applyBorder="1" applyAlignment="1">
      <alignment horizontal="right"/>
    </xf>
    <xf numFmtId="0" fontId="31" fillId="19" borderId="10" xfId="0" applyFont="1" applyFill="1" applyBorder="1" applyAlignment="1">
      <alignment/>
    </xf>
    <xf numFmtId="0" fontId="31" fillId="19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3" fontId="31" fillId="16" borderId="32" xfId="0" applyNumberFormat="1" applyFont="1" applyFill="1" applyBorder="1" applyAlignment="1">
      <alignment/>
    </xf>
    <xf numFmtId="0" fontId="31" fillId="16" borderId="10" xfId="0" applyFont="1" applyFill="1" applyBorder="1" applyAlignment="1">
      <alignment/>
    </xf>
    <xf numFmtId="0" fontId="31" fillId="16" borderId="11" xfId="0" applyFont="1" applyFill="1" applyBorder="1" applyAlignment="1">
      <alignment/>
    </xf>
    <xf numFmtId="0" fontId="31" fillId="16" borderId="12" xfId="0" applyFont="1" applyFill="1" applyBorder="1" applyAlignment="1">
      <alignment/>
    </xf>
    <xf numFmtId="4" fontId="4" fillId="16" borderId="13" xfId="0" applyNumberFormat="1" applyFont="1" applyFill="1" applyBorder="1" applyAlignment="1">
      <alignment horizontal="center"/>
    </xf>
    <xf numFmtId="0" fontId="4" fillId="16" borderId="32" xfId="0" applyFont="1" applyFill="1" applyBorder="1" applyAlignment="1">
      <alignment/>
    </xf>
    <xf numFmtId="0" fontId="4" fillId="16" borderId="43" xfId="0" applyFont="1" applyFill="1" applyBorder="1" applyAlignment="1">
      <alignment/>
    </xf>
    <xf numFmtId="3" fontId="4" fillId="16" borderId="32" xfId="0" applyNumberFormat="1" applyFont="1" applyFill="1" applyBorder="1" applyAlignment="1">
      <alignment/>
    </xf>
    <xf numFmtId="3" fontId="4" fillId="16" borderId="26" xfId="0" applyNumberFormat="1" applyFont="1" applyFill="1" applyBorder="1" applyAlignment="1">
      <alignment horizontal="left"/>
    </xf>
    <xf numFmtId="3" fontId="4" fillId="16" borderId="26" xfId="0" applyNumberFormat="1" applyFont="1" applyFill="1" applyBorder="1" applyAlignment="1">
      <alignment/>
    </xf>
    <xf numFmtId="0" fontId="4" fillId="16" borderId="26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16" borderId="21" xfId="0" applyFont="1" applyFill="1" applyBorder="1" applyAlignment="1">
      <alignment/>
    </xf>
    <xf numFmtId="0" fontId="31" fillId="16" borderId="22" xfId="0" applyFont="1" applyFill="1" applyBorder="1" applyAlignment="1">
      <alignment/>
    </xf>
    <xf numFmtId="0" fontId="31" fillId="8" borderId="26" xfId="0" applyFont="1" applyFill="1" applyBorder="1" applyAlignment="1">
      <alignment/>
    </xf>
    <xf numFmtId="0" fontId="6" fillId="19" borderId="11" xfId="0" applyFont="1" applyFill="1" applyBorder="1" applyAlignment="1">
      <alignment vertical="top"/>
    </xf>
    <xf numFmtId="0" fontId="6" fillId="19" borderId="12" xfId="0" applyFont="1" applyFill="1" applyBorder="1" applyAlignment="1">
      <alignment horizontal="left"/>
    </xf>
    <xf numFmtId="189" fontId="31" fillId="19" borderId="31" xfId="0" applyNumberFormat="1" applyFont="1" applyFill="1" applyBorder="1" applyAlignment="1">
      <alignment horizontal="left"/>
    </xf>
    <xf numFmtId="0" fontId="6" fillId="19" borderId="24" xfId="0" applyFont="1" applyFill="1" applyBorder="1" applyAlignment="1">
      <alignment/>
    </xf>
    <xf numFmtId="0" fontId="31" fillId="19" borderId="21" xfId="0" applyFont="1" applyFill="1" applyBorder="1" applyAlignment="1">
      <alignment/>
    </xf>
    <xf numFmtId="0" fontId="6" fillId="19" borderId="22" xfId="0" applyFont="1" applyFill="1" applyBorder="1" applyAlignment="1">
      <alignment/>
    </xf>
    <xf numFmtId="3" fontId="31" fillId="8" borderId="26" xfId="0" applyNumberFormat="1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31" fillId="19" borderId="52" xfId="0" applyFont="1" applyFill="1" applyBorder="1" applyAlignment="1">
      <alignment/>
    </xf>
    <xf numFmtId="0" fontId="6" fillId="19" borderId="53" xfId="0" applyFont="1" applyFill="1" applyBorder="1" applyAlignment="1">
      <alignment/>
    </xf>
    <xf numFmtId="0" fontId="31" fillId="19" borderId="14" xfId="0" applyFont="1" applyFill="1" applyBorder="1" applyAlignment="1">
      <alignment/>
    </xf>
    <xf numFmtId="0" fontId="6" fillId="19" borderId="15" xfId="0" applyFont="1" applyFill="1" applyBorder="1" applyAlignment="1">
      <alignment/>
    </xf>
    <xf numFmtId="4" fontId="7" fillId="0" borderId="0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1" fontId="3" fillId="18" borderId="26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31" fillId="19" borderId="18" xfId="0" applyNumberFormat="1" applyFont="1" applyFill="1" applyBorder="1" applyAlignment="1">
      <alignment horizontal="right"/>
    </xf>
    <xf numFmtId="3" fontId="6" fillId="16" borderId="26" xfId="0" applyNumberFormat="1" applyFont="1" applyFill="1" applyBorder="1" applyAlignment="1">
      <alignment/>
    </xf>
    <xf numFmtId="3" fontId="4" fillId="15" borderId="48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3" fontId="3" fillId="16" borderId="0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3" fillId="19" borderId="13" xfId="0" applyNumberFormat="1" applyFont="1" applyFill="1" applyBorder="1" applyAlignment="1">
      <alignment/>
    </xf>
    <xf numFmtId="3" fontId="3" fillId="19" borderId="13" xfId="0" applyNumberFormat="1" applyFont="1" applyFill="1" applyBorder="1" applyAlignment="1">
      <alignment horizontal="right"/>
    </xf>
    <xf numFmtId="1" fontId="7" fillId="8" borderId="26" xfId="0" applyNumberFormat="1" applyFont="1" applyFill="1" applyBorder="1" applyAlignment="1">
      <alignment horizontal="right"/>
    </xf>
    <xf numFmtId="3" fontId="51" fillId="0" borderId="26" xfId="0" applyNumberFormat="1" applyFont="1" applyBorder="1" applyAlignment="1">
      <alignment/>
    </xf>
    <xf numFmtId="3" fontId="40" fillId="15" borderId="48" xfId="0" applyNumberFormat="1" applyFont="1" applyFill="1" applyBorder="1" applyAlignment="1">
      <alignment/>
    </xf>
    <xf numFmtId="3" fontId="40" fillId="0" borderId="26" xfId="0" applyNumberFormat="1" applyFont="1" applyBorder="1" applyAlignment="1">
      <alignment/>
    </xf>
    <xf numFmtId="3" fontId="4" fillId="0" borderId="13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4" fillId="0" borderId="26" xfId="0" applyNumberFormat="1" applyFont="1" applyBorder="1" applyAlignment="1">
      <alignment horizontal="right"/>
    </xf>
    <xf numFmtId="3" fontId="4" fillId="15" borderId="4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3" fontId="4" fillId="16" borderId="54" xfId="0" applyNumberFormat="1" applyFont="1" applyFill="1" applyBorder="1" applyAlignment="1">
      <alignment/>
    </xf>
    <xf numFmtId="3" fontId="4" fillId="16" borderId="21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0" fontId="40" fillId="0" borderId="26" xfId="0" applyFont="1" applyBorder="1" applyAlignment="1">
      <alignment/>
    </xf>
    <xf numFmtId="14" fontId="31" fillId="16" borderId="10" xfId="0" applyNumberFormat="1" applyFont="1" applyFill="1" applyBorder="1" applyAlignment="1">
      <alignment/>
    </xf>
    <xf numFmtId="2" fontId="3" fillId="18" borderId="18" xfId="0" applyNumberFormat="1" applyFont="1" applyFill="1" applyBorder="1" applyAlignment="1">
      <alignment horizontal="justify" vertical="center"/>
    </xf>
    <xf numFmtId="4" fontId="4" fillId="0" borderId="13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left"/>
    </xf>
    <xf numFmtId="4" fontId="8" fillId="0" borderId="13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right"/>
    </xf>
    <xf numFmtId="4" fontId="31" fillId="16" borderId="26" xfId="0" applyNumberFormat="1" applyFont="1" applyFill="1" applyBorder="1" applyAlignment="1">
      <alignment horizontal="center"/>
    </xf>
    <xf numFmtId="4" fontId="7" fillId="8" borderId="26" xfId="0" applyNumberFormat="1" applyFont="1" applyFill="1" applyBorder="1" applyAlignment="1">
      <alignment horizontal="right"/>
    </xf>
    <xf numFmtId="4" fontId="7" fillId="0" borderId="32" xfId="0" applyNumberFormat="1" applyFont="1" applyBorder="1" applyAlignment="1">
      <alignment/>
    </xf>
    <xf numFmtId="4" fontId="7" fillId="0" borderId="26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31" fillId="16" borderId="32" xfId="0" applyNumberFormat="1" applyFont="1" applyFill="1" applyBorder="1" applyAlignment="1">
      <alignment horizontal="right"/>
    </xf>
    <xf numFmtId="4" fontId="4" fillId="15" borderId="48" xfId="0" applyNumberFormat="1" applyFont="1" applyFill="1" applyBorder="1" applyAlignment="1">
      <alignment horizontal="right"/>
    </xf>
    <xf numFmtId="4" fontId="6" fillId="16" borderId="26" xfId="0" applyNumberFormat="1" applyFont="1" applyFill="1" applyBorder="1" applyAlignment="1">
      <alignment/>
    </xf>
    <xf numFmtId="4" fontId="7" fillId="0" borderId="46" xfId="0" applyNumberFormat="1" applyFont="1" applyBorder="1" applyAlignment="1">
      <alignment/>
    </xf>
    <xf numFmtId="4" fontId="31" fillId="16" borderId="32" xfId="0" applyNumberFormat="1" applyFont="1" applyFill="1" applyBorder="1" applyAlignment="1">
      <alignment/>
    </xf>
    <xf numFmtId="4" fontId="4" fillId="15" borderId="48" xfId="0" applyNumberFormat="1" applyFont="1" applyFill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31" fillId="19" borderId="26" xfId="0" applyNumberFormat="1" applyFont="1" applyFill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Fill="1" applyBorder="1" applyAlignment="1">
      <alignment/>
    </xf>
    <xf numFmtId="4" fontId="4" fillId="16" borderId="54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4" fillId="16" borderId="26" xfId="0" applyNumberFormat="1" applyFont="1" applyFill="1" applyBorder="1" applyAlignment="1">
      <alignment/>
    </xf>
    <xf numFmtId="4" fontId="4" fillId="16" borderId="32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 horizontal="left"/>
    </xf>
    <xf numFmtId="4" fontId="29" fillId="0" borderId="26" xfId="0" applyNumberFormat="1" applyFont="1" applyFill="1" applyBorder="1" applyAlignment="1">
      <alignment horizontal="center"/>
    </xf>
    <xf numFmtId="0" fontId="32" fillId="0" borderId="26" xfId="0" applyFont="1" applyBorder="1" applyAlignment="1">
      <alignment/>
    </xf>
    <xf numFmtId="4" fontId="29" fillId="0" borderId="26" xfId="0" applyNumberFormat="1" applyFont="1" applyBorder="1" applyAlignment="1">
      <alignment/>
    </xf>
    <xf numFmtId="4" fontId="31" fillId="8" borderId="32" xfId="0" applyNumberFormat="1" applyFont="1" applyFill="1" applyBorder="1" applyAlignment="1">
      <alignment/>
    </xf>
    <xf numFmtId="4" fontId="35" fillId="0" borderId="26" xfId="0" applyNumberFormat="1" applyFont="1" applyFill="1" applyBorder="1" applyAlignment="1">
      <alignment/>
    </xf>
    <xf numFmtId="4" fontId="37" fillId="0" borderId="26" xfId="0" applyNumberFormat="1" applyFont="1" applyFill="1" applyBorder="1" applyAlignment="1">
      <alignment/>
    </xf>
    <xf numFmtId="4" fontId="35" fillId="0" borderId="26" xfId="0" applyNumberFormat="1" applyFont="1" applyFill="1" applyBorder="1" applyAlignment="1">
      <alignment horizontal="right"/>
    </xf>
    <xf numFmtId="4" fontId="29" fillId="0" borderId="26" xfId="0" applyNumberFormat="1" applyFont="1" applyFill="1" applyBorder="1" applyAlignment="1">
      <alignment/>
    </xf>
    <xf numFmtId="0" fontId="29" fillId="0" borderId="26" xfId="0" applyFont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2" fontId="7" fillId="0" borderId="26" xfId="0" applyNumberFormat="1" applyFont="1" applyBorder="1" applyAlignment="1">
      <alignment/>
    </xf>
    <xf numFmtId="4" fontId="31" fillId="8" borderId="26" xfId="0" applyNumberFormat="1" applyFont="1" applyFill="1" applyBorder="1" applyAlignment="1">
      <alignment/>
    </xf>
    <xf numFmtId="4" fontId="7" fillId="0" borderId="26" xfId="0" applyNumberFormat="1" applyFont="1" applyBorder="1" applyAlignment="1">
      <alignment horizontal="left"/>
    </xf>
    <xf numFmtId="4" fontId="29" fillId="0" borderId="26" xfId="0" applyNumberFormat="1" applyFont="1" applyBorder="1" applyAlignment="1">
      <alignment horizontal="left"/>
    </xf>
    <xf numFmtId="4" fontId="31" fillId="16" borderId="26" xfId="0" applyNumberFormat="1" applyFont="1" applyFill="1" applyBorder="1" applyAlignment="1">
      <alignment/>
    </xf>
    <xf numFmtId="4" fontId="8" fillId="0" borderId="26" xfId="0" applyNumberFormat="1" applyFont="1" applyBorder="1" applyAlignment="1">
      <alignment horizontal="left"/>
    </xf>
    <xf numFmtId="2" fontId="31" fillId="8" borderId="32" xfId="0" applyNumberFormat="1" applyFont="1" applyFill="1" applyBorder="1" applyAlignment="1">
      <alignment/>
    </xf>
    <xf numFmtId="2" fontId="7" fillId="0" borderId="2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7" fillId="0" borderId="55" xfId="0" applyNumberFormat="1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26" xfId="0" applyNumberFormat="1" applyFont="1" applyFill="1" applyBorder="1" applyAlignment="1">
      <alignment horizontal="left"/>
    </xf>
    <xf numFmtId="4" fontId="8" fillId="0" borderId="26" xfId="0" applyNumberFormat="1" applyFont="1" applyBorder="1" applyAlignment="1">
      <alignment/>
    </xf>
    <xf numFmtId="4" fontId="7" fillId="0" borderId="25" xfId="0" applyNumberFormat="1" applyFont="1" applyFill="1" applyBorder="1" applyAlignment="1">
      <alignment horizontal="right"/>
    </xf>
    <xf numFmtId="4" fontId="31" fillId="16" borderId="25" xfId="0" applyNumberFormat="1" applyFont="1" applyFill="1" applyBorder="1" applyAlignment="1">
      <alignment horizontal="right"/>
    </xf>
    <xf numFmtId="0" fontId="3" fillId="22" borderId="56" xfId="0" applyFont="1" applyFill="1" applyBorder="1" applyAlignment="1">
      <alignment/>
    </xf>
    <xf numFmtId="0" fontId="0" fillId="22" borderId="57" xfId="0" applyFont="1" applyFill="1" applyBorder="1" applyAlignment="1">
      <alignment/>
    </xf>
    <xf numFmtId="0" fontId="41" fillId="0" borderId="31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6" xfId="0" applyFont="1" applyBorder="1" applyAlignment="1">
      <alignment/>
    </xf>
    <xf numFmtId="3" fontId="41" fillId="0" borderId="26" xfId="0" applyNumberFormat="1" applyFont="1" applyBorder="1" applyAlignment="1">
      <alignment/>
    </xf>
    <xf numFmtId="4" fontId="41" fillId="0" borderId="26" xfId="0" applyNumberFormat="1" applyFont="1" applyBorder="1" applyAlignment="1">
      <alignment/>
    </xf>
    <xf numFmtId="4" fontId="41" fillId="0" borderId="26" xfId="0" applyNumberFormat="1" applyFont="1" applyBorder="1" applyAlignment="1">
      <alignment horizontal="left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31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4" fontId="54" fillId="0" borderId="26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4" fontId="4" fillId="2" borderId="26" xfId="0" applyNumberFormat="1" applyFont="1" applyFill="1" applyBorder="1" applyAlignment="1">
      <alignment/>
    </xf>
    <xf numFmtId="4" fontId="7" fillId="0" borderId="26" xfId="0" applyNumberFormat="1" applyFont="1" applyBorder="1" applyAlignment="1">
      <alignment horizontal="left"/>
    </xf>
    <xf numFmtId="4" fontId="29" fillId="0" borderId="26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left"/>
    </xf>
    <xf numFmtId="4" fontId="43" fillId="0" borderId="26" xfId="0" applyNumberFormat="1" applyFont="1" applyFill="1" applyBorder="1" applyAlignment="1">
      <alignment/>
    </xf>
    <xf numFmtId="2" fontId="4" fillId="8" borderId="26" xfId="0" applyNumberFormat="1" applyFont="1" applyFill="1" applyBorder="1" applyAlignment="1">
      <alignment/>
    </xf>
    <xf numFmtId="2" fontId="7" fillId="0" borderId="26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4" fontId="31" fillId="19" borderId="18" xfId="0" applyNumberFormat="1" applyFont="1" applyFill="1" applyBorder="1" applyAlignment="1">
      <alignment horizontal="right"/>
    </xf>
    <xf numFmtId="4" fontId="31" fillId="19" borderId="18" xfId="0" applyNumberFormat="1" applyFont="1" applyFill="1" applyBorder="1" applyAlignment="1">
      <alignment horizontal="center"/>
    </xf>
    <xf numFmtId="4" fontId="30" fillId="2" borderId="26" xfId="0" applyNumberFormat="1" applyFont="1" applyFill="1" applyBorder="1" applyAlignment="1">
      <alignment horizontal="center"/>
    </xf>
    <xf numFmtId="4" fontId="0" fillId="0" borderId="26" xfId="0" applyNumberFormat="1" applyFont="1" applyBorder="1" applyAlignment="1">
      <alignment/>
    </xf>
    <xf numFmtId="4" fontId="8" fillId="2" borderId="26" xfId="0" applyNumberFormat="1" applyFont="1" applyFill="1" applyBorder="1" applyAlignment="1">
      <alignment horizontal="center"/>
    </xf>
    <xf numFmtId="4" fontId="5" fillId="0" borderId="26" xfId="0" applyNumberFormat="1" applyFont="1" applyBorder="1" applyAlignment="1">
      <alignment/>
    </xf>
    <xf numFmtId="4" fontId="8" fillId="0" borderId="26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 vertical="center"/>
    </xf>
    <xf numFmtId="4" fontId="7" fillId="0" borderId="26" xfId="0" applyNumberFormat="1" applyFont="1" applyFill="1" applyBorder="1" applyAlignment="1">
      <alignment horizontal="right" vertical="center"/>
    </xf>
    <xf numFmtId="4" fontId="8" fillId="0" borderId="26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left" vertical="center"/>
    </xf>
    <xf numFmtId="4" fontId="7" fillId="0" borderId="26" xfId="0" applyNumberFormat="1" applyFont="1" applyFill="1" applyBorder="1" applyAlignment="1">
      <alignment horizontal="left" vertical="center"/>
    </xf>
    <xf numFmtId="4" fontId="7" fillId="2" borderId="26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left"/>
    </xf>
    <xf numFmtId="3" fontId="7" fillId="2" borderId="26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right"/>
    </xf>
    <xf numFmtId="4" fontId="41" fillId="0" borderId="26" xfId="0" applyNumberFormat="1" applyFont="1" applyFill="1" applyBorder="1" applyAlignment="1">
      <alignment horizontal="left"/>
    </xf>
    <xf numFmtId="4" fontId="8" fillId="0" borderId="26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right"/>
    </xf>
    <xf numFmtId="3" fontId="54" fillId="0" borderId="26" xfId="0" applyNumberFormat="1" applyFont="1" applyFill="1" applyBorder="1" applyAlignment="1">
      <alignment horizontal="right"/>
    </xf>
    <xf numFmtId="4" fontId="55" fillId="2" borderId="26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3" fontId="7" fillId="0" borderId="11" xfId="0" applyNumberFormat="1" applyFont="1" applyBorder="1" applyAlignment="1">
      <alignment/>
    </xf>
    <xf numFmtId="4" fontId="7" fillId="2" borderId="26" xfId="0" applyNumberFormat="1" applyFont="1" applyFill="1" applyBorder="1" applyAlignment="1">
      <alignment horizontal="center"/>
    </xf>
    <xf numFmtId="3" fontId="7" fillId="2" borderId="26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right"/>
    </xf>
    <xf numFmtId="3" fontId="29" fillId="2" borderId="26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right"/>
    </xf>
    <xf numFmtId="3" fontId="7" fillId="2" borderId="26" xfId="0" applyNumberFormat="1" applyFont="1" applyFill="1" applyBorder="1" applyAlignment="1">
      <alignment horizontal="center"/>
    </xf>
    <xf numFmtId="4" fontId="31" fillId="19" borderId="26" xfId="0" applyNumberFormat="1" applyFont="1" applyFill="1" applyBorder="1" applyAlignment="1">
      <alignment horizontal="center"/>
    </xf>
    <xf numFmtId="0" fontId="47" fillId="18" borderId="18" xfId="0" applyFont="1" applyFill="1" applyBorder="1" applyAlignment="1">
      <alignment horizontal="justify" vertical="center"/>
    </xf>
    <xf numFmtId="0" fontId="41" fillId="0" borderId="26" xfId="0" applyFont="1" applyBorder="1" applyAlignment="1">
      <alignment horizontal="right"/>
    </xf>
    <xf numFmtId="0" fontId="3" fillId="20" borderId="10" xfId="0" applyFont="1" applyFill="1" applyBorder="1" applyAlignment="1">
      <alignment/>
    </xf>
    <xf numFmtId="4" fontId="4" fillId="20" borderId="26" xfId="0" applyNumberFormat="1" applyFont="1" applyFill="1" applyBorder="1" applyAlignment="1">
      <alignment horizontal="right"/>
    </xf>
    <xf numFmtId="4" fontId="4" fillId="20" borderId="26" xfId="0" applyNumberFormat="1" applyFont="1" applyFill="1" applyBorder="1" applyAlignment="1">
      <alignment horizontal="center"/>
    </xf>
    <xf numFmtId="0" fontId="51" fillId="0" borderId="26" xfId="0" applyFont="1" applyBorder="1" applyAlignment="1">
      <alignment/>
    </xf>
    <xf numFmtId="4" fontId="29" fillId="0" borderId="26" xfId="0" applyNumberFormat="1" applyFont="1" applyBorder="1" applyAlignment="1">
      <alignment horizontal="center"/>
    </xf>
    <xf numFmtId="4" fontId="29" fillId="0" borderId="26" xfId="0" applyNumberFormat="1" applyFont="1" applyBorder="1" applyAlignment="1">
      <alignment horizontal="left"/>
    </xf>
    <xf numFmtId="0" fontId="3" fillId="20" borderId="47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29" fillId="0" borderId="11" xfId="0" applyFont="1" applyFill="1" applyBorder="1" applyAlignment="1">
      <alignment horizontal="left"/>
    </xf>
    <xf numFmtId="3" fontId="31" fillId="19" borderId="26" xfId="0" applyNumberFormat="1" applyFont="1" applyFill="1" applyBorder="1" applyAlignment="1">
      <alignment/>
    </xf>
    <xf numFmtId="4" fontId="31" fillId="19" borderId="26" xfId="0" applyNumberFormat="1" applyFont="1" applyFill="1" applyBorder="1" applyAlignment="1">
      <alignment/>
    </xf>
    <xf numFmtId="4" fontId="4" fillId="8" borderId="26" xfId="0" applyNumberFormat="1" applyFont="1" applyFill="1" applyBorder="1" applyAlignment="1">
      <alignment/>
    </xf>
    <xf numFmtId="0" fontId="31" fillId="19" borderId="26" xfId="0" applyFont="1" applyFill="1" applyBorder="1" applyAlignment="1">
      <alignment/>
    </xf>
    <xf numFmtId="1" fontId="31" fillId="19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3" fontId="38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47" fillId="18" borderId="26" xfId="0" applyFont="1" applyFill="1" applyBorder="1" applyAlignment="1">
      <alignment horizontal="justify" vertical="center"/>
    </xf>
    <xf numFmtId="0" fontId="47" fillId="18" borderId="26" xfId="0" applyFont="1" applyFill="1" applyBorder="1" applyAlignment="1">
      <alignment horizontal="center" vertical="center"/>
    </xf>
    <xf numFmtId="1" fontId="47" fillId="18" borderId="26" xfId="0" applyNumberFormat="1" applyFont="1" applyFill="1" applyBorder="1" applyAlignment="1">
      <alignment horizontal="center" vertical="center"/>
    </xf>
    <xf numFmtId="4" fontId="43" fillId="0" borderId="26" xfId="0" applyNumberFormat="1" applyFont="1" applyBorder="1" applyAlignment="1">
      <alignment/>
    </xf>
    <xf numFmtId="4" fontId="35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" fontId="0" fillId="0" borderId="26" xfId="0" applyNumberFormat="1" applyFont="1" applyBorder="1" applyAlignment="1">
      <alignment horizontal="center"/>
    </xf>
    <xf numFmtId="0" fontId="43" fillId="0" borderId="24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 vertical="top"/>
    </xf>
    <xf numFmtId="3" fontId="7" fillId="0" borderId="26" xfId="57" applyNumberFormat="1" applyFont="1" applyFill="1" applyBorder="1" applyAlignment="1" applyProtection="1">
      <alignment horizontal="right"/>
      <protection/>
    </xf>
    <xf numFmtId="4" fontId="7" fillId="0" borderId="26" xfId="57" applyNumberFormat="1" applyFont="1" applyFill="1" applyBorder="1" applyAlignment="1" applyProtection="1">
      <alignment horizontal="center"/>
      <protection/>
    </xf>
    <xf numFmtId="3" fontId="4" fillId="2" borderId="26" xfId="0" applyNumberFormat="1" applyFont="1" applyFill="1" applyBorder="1" applyAlignment="1">
      <alignment horizontal="right"/>
    </xf>
    <xf numFmtId="4" fontId="4" fillId="2" borderId="26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3" fontId="4" fillId="2" borderId="26" xfId="0" applyNumberFormat="1" applyFont="1" applyFill="1" applyBorder="1" applyAlignment="1">
      <alignment/>
    </xf>
    <xf numFmtId="0" fontId="36" fillId="0" borderId="26" xfId="0" applyFont="1" applyFill="1" applyBorder="1" applyAlignment="1">
      <alignment/>
    </xf>
    <xf numFmtId="3" fontId="37" fillId="0" borderId="26" xfId="0" applyNumberFormat="1" applyFont="1" applyFill="1" applyBorder="1" applyAlignment="1">
      <alignment/>
    </xf>
    <xf numFmtId="3" fontId="44" fillId="0" borderId="26" xfId="0" applyNumberFormat="1" applyFont="1" applyFill="1" applyBorder="1" applyAlignment="1">
      <alignment horizontal="right"/>
    </xf>
    <xf numFmtId="4" fontId="44" fillId="0" borderId="26" xfId="0" applyNumberFormat="1" applyFont="1" applyFill="1" applyBorder="1" applyAlignment="1">
      <alignment horizontal="center"/>
    </xf>
    <xf numFmtId="0" fontId="33" fillId="0" borderId="26" xfId="0" applyFont="1" applyFill="1" applyBorder="1" applyAlignment="1">
      <alignment/>
    </xf>
    <xf numFmtId="3" fontId="43" fillId="0" borderId="26" xfId="0" applyNumberFormat="1" applyFont="1" applyFill="1" applyBorder="1" applyAlignment="1">
      <alignment/>
    </xf>
    <xf numFmtId="4" fontId="9" fillId="2" borderId="26" xfId="0" applyNumberFormat="1" applyFont="1" applyFill="1" applyBorder="1" applyAlignment="1">
      <alignment horizontal="center"/>
    </xf>
    <xf numFmtId="4" fontId="29" fillId="2" borderId="26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/>
    </xf>
    <xf numFmtId="2" fontId="4" fillId="2" borderId="26" xfId="0" applyNumberFormat="1" applyFont="1" applyFill="1" applyBorder="1" applyAlignment="1">
      <alignment/>
    </xf>
    <xf numFmtId="2" fontId="29" fillId="0" borderId="26" xfId="0" applyNumberFormat="1" applyFont="1" applyFill="1" applyBorder="1" applyAlignment="1">
      <alignment/>
    </xf>
    <xf numFmtId="2" fontId="35" fillId="0" borderId="26" xfId="0" applyNumberFormat="1" applyFont="1" applyFill="1" applyBorder="1" applyAlignment="1">
      <alignment horizontal="right"/>
    </xf>
    <xf numFmtId="2" fontId="35" fillId="0" borderId="26" xfId="0" applyNumberFormat="1" applyFont="1" applyFill="1" applyBorder="1" applyAlignment="1">
      <alignment/>
    </xf>
    <xf numFmtId="2" fontId="0" fillId="0" borderId="26" xfId="0" applyNumberFormat="1" applyFont="1" applyBorder="1" applyAlignment="1">
      <alignment/>
    </xf>
    <xf numFmtId="4" fontId="31" fillId="19" borderId="13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left"/>
    </xf>
    <xf numFmtId="4" fontId="8" fillId="0" borderId="13" xfId="0" applyNumberFormat="1" applyFont="1" applyBorder="1" applyAlignment="1">
      <alignment horizontal="left"/>
    </xf>
    <xf numFmtId="2" fontId="31" fillId="19" borderId="13" xfId="0" applyNumberFormat="1" applyFont="1" applyFill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31" fillId="19" borderId="12" xfId="0" applyNumberFormat="1" applyFont="1" applyFill="1" applyBorder="1" applyAlignment="1">
      <alignment horizontal="right"/>
    </xf>
    <xf numFmtId="2" fontId="7" fillId="0" borderId="25" xfId="0" applyNumberFormat="1" applyFont="1" applyFill="1" applyBorder="1" applyAlignment="1">
      <alignment horizontal="right"/>
    </xf>
    <xf numFmtId="2" fontId="7" fillId="0" borderId="26" xfId="0" applyNumberFormat="1" applyFont="1" applyFill="1" applyBorder="1" applyAlignment="1">
      <alignment horizontal="right"/>
    </xf>
    <xf numFmtId="2" fontId="31" fillId="16" borderId="25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/>
    </xf>
    <xf numFmtId="2" fontId="7" fillId="8" borderId="26" xfId="0" applyNumberFormat="1" applyFont="1" applyFill="1" applyBorder="1" applyAlignment="1">
      <alignment horizontal="right"/>
    </xf>
    <xf numFmtId="2" fontId="7" fillId="0" borderId="32" xfId="0" applyNumberFormat="1" applyFont="1" applyBorder="1" applyAlignment="1">
      <alignment/>
    </xf>
    <xf numFmtId="2" fontId="31" fillId="16" borderId="32" xfId="0" applyNumberFormat="1" applyFont="1" applyFill="1" applyBorder="1" applyAlignment="1">
      <alignment horizontal="right"/>
    </xf>
    <xf numFmtId="2" fontId="4" fillId="15" borderId="48" xfId="0" applyNumberFormat="1" applyFont="1" applyFill="1" applyBorder="1" applyAlignment="1">
      <alignment horizontal="right"/>
    </xf>
    <xf numFmtId="2" fontId="31" fillId="16" borderId="32" xfId="0" applyNumberFormat="1" applyFont="1" applyFill="1" applyBorder="1" applyAlignment="1">
      <alignment/>
    </xf>
    <xf numFmtId="2" fontId="4" fillId="15" borderId="48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/>
    </xf>
    <xf numFmtId="4" fontId="7" fillId="0" borderId="47" xfId="0" applyNumberFormat="1" applyFont="1" applyFill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31" fillId="16" borderId="24" xfId="0" applyNumberFormat="1" applyFont="1" applyFill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4" fillId="16" borderId="33" xfId="0" applyNumberFormat="1" applyFont="1" applyFill="1" applyBorder="1" applyAlignment="1">
      <alignment/>
    </xf>
    <xf numFmtId="3" fontId="4" fillId="20" borderId="13" xfId="0" applyNumberFormat="1" applyFont="1" applyFill="1" applyBorder="1" applyAlignment="1">
      <alignment horizontal="right"/>
    </xf>
    <xf numFmtId="3" fontId="4" fillId="16" borderId="33" xfId="0" applyNumberFormat="1" applyFont="1" applyFill="1" applyBorder="1" applyAlignment="1">
      <alignment/>
    </xf>
    <xf numFmtId="2" fontId="37" fillId="0" borderId="26" xfId="0" applyNumberFormat="1" applyFont="1" applyFill="1" applyBorder="1" applyAlignment="1">
      <alignment/>
    </xf>
    <xf numFmtId="2" fontId="29" fillId="0" borderId="26" xfId="0" applyNumberFormat="1" applyFont="1" applyFill="1" applyBorder="1" applyAlignment="1">
      <alignment/>
    </xf>
    <xf numFmtId="4" fontId="29" fillId="0" borderId="26" xfId="0" applyNumberFormat="1" applyFont="1" applyBorder="1" applyAlignment="1">
      <alignment/>
    </xf>
    <xf numFmtId="2" fontId="29" fillId="0" borderId="26" xfId="0" applyNumberFormat="1" applyFont="1" applyBorder="1" applyAlignment="1">
      <alignment horizontal="left"/>
    </xf>
    <xf numFmtId="0" fontId="7" fillId="0" borderId="11" xfId="0" applyFont="1" applyFill="1" applyBorder="1" applyAlignment="1">
      <alignment vertical="top"/>
    </xf>
    <xf numFmtId="4" fontId="7" fillId="0" borderId="33" xfId="0" applyNumberFormat="1" applyFont="1" applyBorder="1" applyAlignment="1">
      <alignment horizontal="left"/>
    </xf>
    <xf numFmtId="4" fontId="54" fillId="0" borderId="26" xfId="0" applyNumberFormat="1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1" xfId="0" applyFont="1" applyFill="1" applyBorder="1" applyAlignment="1">
      <alignment vertical="top"/>
    </xf>
    <xf numFmtId="0" fontId="31" fillId="0" borderId="11" xfId="0" applyFont="1" applyFill="1" applyBorder="1" applyAlignment="1">
      <alignment horizontal="left"/>
    </xf>
    <xf numFmtId="3" fontId="4" fillId="0" borderId="26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31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/>
    </xf>
    <xf numFmtId="4" fontId="4" fillId="0" borderId="26" xfId="0" applyNumberFormat="1" applyFont="1" applyBorder="1" applyAlignment="1">
      <alignment/>
    </xf>
    <xf numFmtId="2" fontId="7" fillId="0" borderId="18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0" fontId="47" fillId="23" borderId="0" xfId="0" applyFont="1" applyFill="1" applyBorder="1" applyAlignment="1">
      <alignment/>
    </xf>
    <xf numFmtId="0" fontId="47" fillId="23" borderId="0" xfId="0" applyFont="1" applyFill="1" applyBorder="1" applyAlignment="1">
      <alignment vertical="top"/>
    </xf>
    <xf numFmtId="0" fontId="47" fillId="23" borderId="0" xfId="0" applyFont="1" applyFill="1" applyBorder="1" applyAlignment="1">
      <alignment horizontal="center"/>
    </xf>
    <xf numFmtId="0" fontId="47" fillId="23" borderId="0" xfId="0" applyFont="1" applyFill="1" applyBorder="1" applyAlignment="1">
      <alignment horizontal="justify" vertical="center"/>
    </xf>
    <xf numFmtId="0" fontId="47" fillId="23" borderId="0" xfId="0" applyFont="1" applyFill="1" applyBorder="1" applyAlignment="1">
      <alignment horizontal="center" vertical="center"/>
    </xf>
    <xf numFmtId="2" fontId="47" fillId="23" borderId="0" xfId="0" applyNumberFormat="1" applyFont="1" applyFill="1" applyBorder="1" applyAlignment="1">
      <alignment horizontal="justify" vertical="center"/>
    </xf>
    <xf numFmtId="1" fontId="47" fillId="23" borderId="0" xfId="0" applyNumberFormat="1" applyFont="1" applyFill="1" applyBorder="1" applyAlignment="1">
      <alignment horizontal="center" vertical="center"/>
    </xf>
    <xf numFmtId="3" fontId="3" fillId="23" borderId="0" xfId="0" applyNumberFormat="1" applyFont="1" applyFill="1" applyBorder="1" applyAlignment="1">
      <alignment horizontal="justify" vertical="center"/>
    </xf>
    <xf numFmtId="2" fontId="3" fillId="23" borderId="0" xfId="0" applyNumberFormat="1" applyFont="1" applyFill="1" applyBorder="1" applyAlignment="1">
      <alignment horizontal="justify" vertical="center"/>
    </xf>
    <xf numFmtId="0" fontId="31" fillId="24" borderId="0" xfId="0" applyFont="1" applyFill="1" applyBorder="1" applyAlignment="1">
      <alignment/>
    </xf>
    <xf numFmtId="3" fontId="31" fillId="24" borderId="0" xfId="0" applyNumberFormat="1" applyFont="1" applyFill="1" applyBorder="1" applyAlignment="1">
      <alignment horizontal="right"/>
    </xf>
    <xf numFmtId="4" fontId="31" fillId="24" borderId="0" xfId="0" applyNumberFormat="1" applyFont="1" applyFill="1" applyBorder="1" applyAlignment="1">
      <alignment horizontal="right"/>
    </xf>
    <xf numFmtId="4" fontId="31" fillId="24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/>
    </xf>
    <xf numFmtId="3" fontId="31" fillId="2" borderId="0" xfId="0" applyNumberFormat="1" applyFont="1" applyFill="1" applyBorder="1" applyAlignment="1">
      <alignment/>
    </xf>
    <xf numFmtId="3" fontId="52" fillId="2" borderId="0" xfId="0" applyNumberFormat="1" applyFont="1" applyFill="1" applyBorder="1" applyAlignment="1">
      <alignment/>
    </xf>
    <xf numFmtId="4" fontId="31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4" fontId="8" fillId="0" borderId="26" xfId="0" applyNumberFormat="1" applyFont="1" applyBorder="1" applyAlignment="1">
      <alignment horizontal="right"/>
    </xf>
    <xf numFmtId="2" fontId="3" fillId="18" borderId="18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4" fillId="8" borderId="26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 horizontal="right"/>
    </xf>
    <xf numFmtId="2" fontId="8" fillId="0" borderId="25" xfId="0" applyNumberFormat="1" applyFont="1" applyBorder="1" applyAlignment="1">
      <alignment horizontal="left"/>
    </xf>
    <xf numFmtId="4" fontId="7" fillId="0" borderId="27" xfId="0" applyNumberFormat="1" applyFont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3" fontId="4" fillId="2" borderId="26" xfId="0" applyNumberFormat="1" applyFont="1" applyFill="1" applyBorder="1" applyAlignment="1">
      <alignment/>
    </xf>
    <xf numFmtId="4" fontId="4" fillId="2" borderId="26" xfId="0" applyNumberFormat="1" applyFont="1" applyFill="1" applyBorder="1" applyAlignment="1">
      <alignment/>
    </xf>
    <xf numFmtId="3" fontId="4" fillId="16" borderId="18" xfId="0" applyNumberFormat="1" applyFont="1" applyFill="1" applyBorder="1" applyAlignment="1">
      <alignment/>
    </xf>
    <xf numFmtId="4" fontId="4" fillId="16" borderId="18" xfId="0" applyNumberFormat="1" applyFont="1" applyFill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24" xfId="0" applyFont="1" applyBorder="1" applyAlignment="1">
      <alignment/>
    </xf>
    <xf numFmtId="2" fontId="4" fillId="16" borderId="32" xfId="0" applyNumberFormat="1" applyFont="1" applyFill="1" applyBorder="1" applyAlignment="1">
      <alignment/>
    </xf>
    <xf numFmtId="2" fontId="4" fillId="16" borderId="26" xfId="0" applyNumberFormat="1" applyFont="1" applyFill="1" applyBorder="1" applyAlignment="1">
      <alignment/>
    </xf>
    <xf numFmtId="2" fontId="7" fillId="2" borderId="26" xfId="0" applyNumberFormat="1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41" fillId="0" borderId="26" xfId="0" applyNumberFormat="1" applyFont="1" applyBorder="1" applyAlignment="1">
      <alignment/>
    </xf>
    <xf numFmtId="2" fontId="32" fillId="0" borderId="26" xfId="0" applyNumberFormat="1" applyFont="1" applyBorder="1" applyAlignment="1">
      <alignment/>
    </xf>
    <xf numFmtId="4" fontId="54" fillId="0" borderId="26" xfId="0" applyNumberFormat="1" applyFont="1" applyFill="1" applyBorder="1" applyAlignment="1">
      <alignment horizontal="right"/>
    </xf>
    <xf numFmtId="4" fontId="38" fillId="0" borderId="26" xfId="0" applyNumberFormat="1" applyFont="1" applyBorder="1" applyAlignment="1">
      <alignment horizontal="right"/>
    </xf>
    <xf numFmtId="4" fontId="38" fillId="0" borderId="26" xfId="0" applyNumberFormat="1" applyFont="1" applyBorder="1" applyAlignment="1">
      <alignment/>
    </xf>
    <xf numFmtId="2" fontId="29" fillId="0" borderId="26" xfId="0" applyNumberFormat="1" applyFont="1" applyBorder="1" applyAlignment="1">
      <alignment/>
    </xf>
    <xf numFmtId="4" fontId="43" fillId="0" borderId="26" xfId="0" applyNumberFormat="1" applyFont="1" applyFill="1" applyBorder="1" applyAlignment="1">
      <alignment/>
    </xf>
    <xf numFmtId="198" fontId="31" fillId="16" borderId="26" xfId="0" applyNumberFormat="1" applyFont="1" applyFill="1" applyBorder="1" applyAlignment="1">
      <alignment horizontal="right"/>
    </xf>
    <xf numFmtId="4" fontId="7" fillId="0" borderId="32" xfId="0" applyNumberFormat="1" applyFont="1" applyFill="1" applyBorder="1" applyAlignment="1">
      <alignment horizontal="right"/>
    </xf>
    <xf numFmtId="4" fontId="7" fillId="0" borderId="46" xfId="0" applyNumberFormat="1" applyFont="1" applyFill="1" applyBorder="1" applyAlignment="1">
      <alignment horizontal="right"/>
    </xf>
    <xf numFmtId="4" fontId="7" fillId="0" borderId="46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left"/>
    </xf>
    <xf numFmtId="4" fontId="4" fillId="16" borderId="26" xfId="0" applyNumberFormat="1" applyFont="1" applyFill="1" applyBorder="1" applyAlignment="1">
      <alignment horizontal="right"/>
    </xf>
    <xf numFmtId="4" fontId="40" fillId="0" borderId="32" xfId="0" applyNumberFormat="1" applyFont="1" applyBorder="1" applyAlignment="1">
      <alignment/>
    </xf>
    <xf numFmtId="4" fontId="4" fillId="8" borderId="26" xfId="0" applyNumberFormat="1" applyFont="1" applyFill="1" applyBorder="1" applyAlignment="1">
      <alignment horizontal="right"/>
    </xf>
    <xf numFmtId="4" fontId="7" fillId="0" borderId="32" xfId="0" applyNumberFormat="1" applyFont="1" applyBorder="1" applyAlignment="1">
      <alignment/>
    </xf>
    <xf numFmtId="4" fontId="7" fillId="0" borderId="26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31" fillId="16" borderId="32" xfId="0" applyNumberFormat="1" applyFont="1" applyFill="1" applyBorder="1" applyAlignment="1">
      <alignment horizontal="right"/>
    </xf>
    <xf numFmtId="4" fontId="4" fillId="15" borderId="48" xfId="0" applyNumberFormat="1" applyFont="1" applyFill="1" applyBorder="1" applyAlignment="1">
      <alignment horizontal="right"/>
    </xf>
    <xf numFmtId="4" fontId="51" fillId="0" borderId="26" xfId="0" applyNumberFormat="1" applyFont="1" applyBorder="1" applyAlignment="1">
      <alignment/>
    </xf>
    <xf numFmtId="4" fontId="40" fillId="0" borderId="26" xfId="0" applyNumberFormat="1" applyFont="1" applyBorder="1" applyAlignment="1">
      <alignment/>
    </xf>
    <xf numFmtId="4" fontId="4" fillId="16" borderId="33" xfId="0" applyNumberFormat="1" applyFont="1" applyFill="1" applyBorder="1" applyAlignment="1">
      <alignment/>
    </xf>
    <xf numFmtId="2" fontId="29" fillId="0" borderId="26" xfId="0" applyNumberFormat="1" applyFont="1" applyFill="1" applyBorder="1" applyAlignment="1">
      <alignment horizontal="left"/>
    </xf>
    <xf numFmtId="2" fontId="37" fillId="0" borderId="26" xfId="0" applyNumberFormat="1" applyFont="1" applyFill="1" applyBorder="1" applyAlignment="1">
      <alignment/>
    </xf>
    <xf numFmtId="2" fontId="43" fillId="0" borderId="26" xfId="0" applyNumberFormat="1" applyFont="1" applyFill="1" applyBorder="1" applyAlignment="1">
      <alignment/>
    </xf>
    <xf numFmtId="2" fontId="50" fillId="0" borderId="26" xfId="0" applyNumberFormat="1" applyFont="1" applyFill="1" applyBorder="1" applyAlignment="1">
      <alignment/>
    </xf>
    <xf numFmtId="2" fontId="40" fillId="0" borderId="26" xfId="0" applyNumberFormat="1" applyFont="1" applyBorder="1" applyAlignment="1">
      <alignment/>
    </xf>
    <xf numFmtId="2" fontId="8" fillId="0" borderId="26" xfId="0" applyNumberFormat="1" applyFont="1" applyBorder="1" applyAlignment="1">
      <alignment horizontal="right"/>
    </xf>
    <xf numFmtId="4" fontId="46" fillId="0" borderId="26" xfId="0" applyNumberFormat="1" applyFont="1" applyBorder="1" applyAlignment="1">
      <alignment horizontal="right"/>
    </xf>
    <xf numFmtId="4" fontId="41" fillId="0" borderId="26" xfId="0" applyNumberFormat="1" applyFont="1" applyBorder="1" applyAlignment="1">
      <alignment horizontal="right"/>
    </xf>
    <xf numFmtId="4" fontId="8" fillId="0" borderId="26" xfId="0" applyNumberFormat="1" applyFont="1" applyFill="1" applyBorder="1" applyAlignment="1">
      <alignment horizontal="left"/>
    </xf>
    <xf numFmtId="4" fontId="9" fillId="0" borderId="26" xfId="0" applyNumberFormat="1" applyFont="1" applyBorder="1" applyAlignment="1">
      <alignment horizontal="right"/>
    </xf>
    <xf numFmtId="4" fontId="41" fillId="0" borderId="26" xfId="0" applyNumberFormat="1" applyFont="1" applyBorder="1" applyAlignment="1">
      <alignment horizontal="right"/>
    </xf>
    <xf numFmtId="4" fontId="8" fillId="0" borderId="26" xfId="0" applyNumberFormat="1" applyFont="1" applyFill="1" applyBorder="1" applyAlignment="1">
      <alignment horizontal="left" vertical="center"/>
    </xf>
    <xf numFmtId="4" fontId="41" fillId="0" borderId="26" xfId="0" applyNumberFormat="1" applyFont="1" applyFill="1" applyBorder="1" applyAlignment="1">
      <alignment horizontal="left"/>
    </xf>
    <xf numFmtId="4" fontId="7" fillId="0" borderId="26" xfId="0" applyNumberFormat="1" applyFont="1" applyBorder="1" applyAlignment="1">
      <alignment horizontal="right"/>
    </xf>
    <xf numFmtId="4" fontId="29" fillId="0" borderId="2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right"/>
    </xf>
    <xf numFmtId="4" fontId="35" fillId="0" borderId="26" xfId="0" applyNumberFormat="1" applyFont="1" applyFill="1" applyBorder="1" applyAlignment="1">
      <alignment horizontal="right"/>
    </xf>
    <xf numFmtId="4" fontId="4" fillId="0" borderId="17" xfId="0" applyNumberFormat="1" applyFont="1" applyBorder="1" applyAlignment="1">
      <alignment/>
    </xf>
    <xf numFmtId="0" fontId="8" fillId="0" borderId="26" xfId="0" applyFont="1" applyBorder="1" applyAlignment="1">
      <alignment horizontal="left"/>
    </xf>
    <xf numFmtId="4" fontId="8" fillId="0" borderId="26" xfId="0" applyNumberFormat="1" applyFont="1" applyFill="1" applyBorder="1" applyAlignment="1">
      <alignment horizontal="left"/>
    </xf>
    <xf numFmtId="4" fontId="7" fillId="0" borderId="14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9" fillId="0" borderId="26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left"/>
    </xf>
    <xf numFmtId="4" fontId="31" fillId="19" borderId="18" xfId="0" applyNumberFormat="1" applyFont="1" applyFill="1" applyBorder="1" applyAlignment="1">
      <alignment horizontal="right" vertical="top"/>
    </xf>
    <xf numFmtId="3" fontId="4" fillId="16" borderId="26" xfId="0" applyNumberFormat="1" applyFont="1" applyFill="1" applyBorder="1" applyAlignment="1">
      <alignment horizontal="right"/>
    </xf>
    <xf numFmtId="2" fontId="4" fillId="16" borderId="26" xfId="0" applyNumberFormat="1" applyFont="1" applyFill="1" applyBorder="1" applyAlignment="1">
      <alignment horizontal="right"/>
    </xf>
    <xf numFmtId="0" fontId="47" fillId="18" borderId="11" xfId="0" applyFont="1" applyFill="1" applyBorder="1" applyAlignment="1">
      <alignment horizontal="center"/>
    </xf>
    <xf numFmtId="2" fontId="3" fillId="18" borderId="26" xfId="0" applyNumberFormat="1" applyFont="1" applyFill="1" applyBorder="1" applyAlignment="1">
      <alignment horizontal="justify" vertical="center"/>
    </xf>
    <xf numFmtId="0" fontId="3" fillId="18" borderId="26" xfId="0" applyFont="1" applyFill="1" applyBorder="1" applyAlignment="1">
      <alignment horizontal="center" vertical="center"/>
    </xf>
    <xf numFmtId="2" fontId="3" fillId="18" borderId="26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/>
    </xf>
    <xf numFmtId="0" fontId="7" fillId="2" borderId="26" xfId="0" applyFont="1" applyFill="1" applyBorder="1" applyAlignment="1">
      <alignment/>
    </xf>
    <xf numFmtId="2" fontId="7" fillId="2" borderId="26" xfId="0" applyNumberFormat="1" applyFont="1" applyFill="1" applyBorder="1" applyAlignment="1">
      <alignment/>
    </xf>
    <xf numFmtId="4" fontId="7" fillId="2" borderId="26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3" fontId="4" fillId="8" borderId="26" xfId="0" applyNumberFormat="1" applyFont="1" applyFill="1" applyBorder="1" applyAlignment="1">
      <alignment horizontal="right"/>
    </xf>
    <xf numFmtId="4" fontId="31" fillId="8" borderId="26" xfId="0" applyNumberFormat="1" applyFont="1" applyFill="1" applyBorder="1" applyAlignment="1">
      <alignment horizontal="right"/>
    </xf>
    <xf numFmtId="4" fontId="4" fillId="8" borderId="26" xfId="0" applyNumberFormat="1" applyFont="1" applyFill="1" applyBorder="1" applyAlignment="1">
      <alignment horizontal="right"/>
    </xf>
    <xf numFmtId="0" fontId="7" fillId="16" borderId="26" xfId="0" applyFont="1" applyFill="1" applyBorder="1" applyAlignment="1">
      <alignment/>
    </xf>
    <xf numFmtId="3" fontId="31" fillId="15" borderId="26" xfId="0" applyNumberFormat="1" applyFont="1" applyFill="1" applyBorder="1" applyAlignment="1">
      <alignment/>
    </xf>
    <xf numFmtId="3" fontId="4" fillId="22" borderId="26" xfId="0" applyNumberFormat="1" applyFont="1" applyFill="1" applyBorder="1" applyAlignment="1">
      <alignment horizontal="right"/>
    </xf>
    <xf numFmtId="4" fontId="4" fillId="22" borderId="26" xfId="0" applyNumberFormat="1" applyFont="1" applyFill="1" applyBorder="1" applyAlignment="1">
      <alignment horizontal="right"/>
    </xf>
    <xf numFmtId="4" fontId="4" fillId="22" borderId="26" xfId="0" applyNumberFormat="1" applyFont="1" applyFill="1" applyBorder="1" applyAlignment="1">
      <alignment horizontal="center"/>
    </xf>
    <xf numFmtId="4" fontId="0" fillId="15" borderId="26" xfId="0" applyNumberFormat="1" applyFont="1" applyFill="1" applyBorder="1" applyAlignment="1">
      <alignment/>
    </xf>
    <xf numFmtId="4" fontId="31" fillId="15" borderId="26" xfId="0" applyNumberFormat="1" applyFont="1" applyFill="1" applyBorder="1" applyAlignment="1">
      <alignment/>
    </xf>
    <xf numFmtId="4" fontId="4" fillId="16" borderId="26" xfId="0" applyNumberFormat="1" applyFont="1" applyFill="1" applyBorder="1" applyAlignment="1">
      <alignment horizontal="center"/>
    </xf>
    <xf numFmtId="4" fontId="4" fillId="16" borderId="26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left"/>
    </xf>
    <xf numFmtId="4" fontId="7" fillId="0" borderId="16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0" fontId="7" fillId="2" borderId="26" xfId="0" applyFont="1" applyFill="1" applyBorder="1" applyAlignment="1">
      <alignment/>
    </xf>
    <xf numFmtId="3" fontId="4" fillId="2" borderId="26" xfId="0" applyNumberFormat="1" applyFont="1" applyFill="1" applyBorder="1" applyAlignment="1">
      <alignment horizontal="left"/>
    </xf>
    <xf numFmtId="4" fontId="4" fillId="2" borderId="26" xfId="0" applyNumberFormat="1" applyFont="1" applyFill="1" applyBorder="1" applyAlignment="1">
      <alignment horizontal="center"/>
    </xf>
    <xf numFmtId="4" fontId="4" fillId="16" borderId="21" xfId="0" applyNumberFormat="1" applyFont="1" applyFill="1" applyBorder="1" applyAlignment="1">
      <alignment/>
    </xf>
    <xf numFmtId="4" fontId="41" fillId="0" borderId="26" xfId="0" applyNumberFormat="1" applyFont="1" applyBorder="1" applyAlignment="1">
      <alignment horizontal="center"/>
    </xf>
    <xf numFmtId="3" fontId="53" fillId="0" borderId="26" xfId="0" applyNumberFormat="1" applyFont="1" applyBorder="1" applyAlignment="1">
      <alignment/>
    </xf>
    <xf numFmtId="196" fontId="4" fillId="16" borderId="26" xfId="0" applyNumberFormat="1" applyFont="1" applyFill="1" applyBorder="1" applyAlignment="1">
      <alignment/>
    </xf>
    <xf numFmtId="190" fontId="4" fillId="16" borderId="26" xfId="0" applyNumberFormat="1" applyFont="1" applyFill="1" applyBorder="1" applyAlignment="1">
      <alignment/>
    </xf>
    <xf numFmtId="0" fontId="3" fillId="22" borderId="57" xfId="0" applyFont="1" applyFill="1" applyBorder="1" applyAlignment="1">
      <alignment/>
    </xf>
    <xf numFmtId="190" fontId="7" fillId="0" borderId="26" xfId="0" applyNumberFormat="1" applyFont="1" applyBorder="1" applyAlignment="1">
      <alignment horizontal="left"/>
    </xf>
    <xf numFmtId="190" fontId="5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 horizontal="center"/>
    </xf>
    <xf numFmtId="190" fontId="7" fillId="0" borderId="26" xfId="0" applyNumberFormat="1" applyFont="1" applyBorder="1" applyAlignment="1">
      <alignment/>
    </xf>
    <xf numFmtId="190" fontId="41" fillId="0" borderId="26" xfId="0" applyNumberFormat="1" applyFont="1" applyBorder="1" applyAlignment="1">
      <alignment/>
    </xf>
    <xf numFmtId="190" fontId="41" fillId="0" borderId="26" xfId="0" applyNumberFormat="1" applyFont="1" applyBorder="1" applyAlignment="1">
      <alignment horizontal="left"/>
    </xf>
    <xf numFmtId="0" fontId="42" fillId="0" borderId="26" xfId="0" applyFont="1" applyBorder="1" applyAlignment="1">
      <alignment/>
    </xf>
    <xf numFmtId="190" fontId="4" fillId="22" borderId="26" xfId="0" applyNumberFormat="1" applyFont="1" applyFill="1" applyBorder="1" applyAlignment="1">
      <alignment horizontal="right"/>
    </xf>
    <xf numFmtId="196" fontId="4" fillId="22" borderId="26" xfId="0" applyNumberFormat="1" applyFont="1" applyFill="1" applyBorder="1" applyAlignment="1">
      <alignment horizontal="right"/>
    </xf>
    <xf numFmtId="0" fontId="0" fillId="15" borderId="26" xfId="0" applyFont="1" applyFill="1" applyBorder="1" applyAlignment="1">
      <alignment/>
    </xf>
    <xf numFmtId="2" fontId="31" fillId="15" borderId="26" xfId="0" applyNumberFormat="1" applyFont="1" applyFill="1" applyBorder="1" applyAlignment="1">
      <alignment/>
    </xf>
    <xf numFmtId="3" fontId="4" fillId="22" borderId="26" xfId="0" applyNumberFormat="1" applyFont="1" applyFill="1" applyBorder="1" applyAlignment="1">
      <alignment/>
    </xf>
    <xf numFmtId="2" fontId="4" fillId="22" borderId="26" xfId="0" applyNumberFormat="1" applyFont="1" applyFill="1" applyBorder="1" applyAlignment="1">
      <alignment/>
    </xf>
    <xf numFmtId="0" fontId="31" fillId="15" borderId="26" xfId="0" applyFont="1" applyFill="1" applyBorder="1" applyAlignment="1">
      <alignment/>
    </xf>
    <xf numFmtId="4" fontId="4" fillId="22" borderId="26" xfId="0" applyNumberFormat="1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11" fillId="0" borderId="59" xfId="0" applyFont="1" applyBorder="1" applyAlignment="1">
      <alignment/>
    </xf>
    <xf numFmtId="4" fontId="7" fillId="0" borderId="60" xfId="0" applyNumberFormat="1" applyFont="1" applyBorder="1" applyAlignment="1">
      <alignment/>
    </xf>
    <xf numFmtId="0" fontId="10" fillId="20" borderId="61" xfId="0" applyFont="1" applyFill="1" applyBorder="1" applyAlignment="1">
      <alignment/>
    </xf>
    <xf numFmtId="0" fontId="11" fillId="20" borderId="62" xfId="0" applyFont="1" applyFill="1" applyBorder="1" applyAlignment="1">
      <alignment/>
    </xf>
    <xf numFmtId="4" fontId="7" fillId="16" borderId="63" xfId="0" applyNumberFormat="1" applyFont="1" applyFill="1" applyBorder="1" applyAlignment="1">
      <alignment/>
    </xf>
    <xf numFmtId="4" fontId="7" fillId="16" borderId="64" xfId="0" applyNumberFormat="1" applyFont="1" applyFill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3" fontId="7" fillId="0" borderId="67" xfId="0" applyNumberFormat="1" applyFont="1" applyBorder="1" applyAlignment="1">
      <alignment/>
    </xf>
    <xf numFmtId="3" fontId="7" fillId="0" borderId="67" xfId="0" applyNumberFormat="1" applyFont="1" applyBorder="1" applyAlignment="1">
      <alignment horizontal="right"/>
    </xf>
    <xf numFmtId="4" fontId="7" fillId="0" borderId="67" xfId="0" applyNumberFormat="1" applyFont="1" applyBorder="1" applyAlignment="1">
      <alignment horizontal="right"/>
    </xf>
    <xf numFmtId="4" fontId="7" fillId="0" borderId="67" xfId="0" applyNumberFormat="1" applyFont="1" applyBorder="1" applyAlignment="1">
      <alignment horizontal="center"/>
    </xf>
    <xf numFmtId="2" fontId="7" fillId="0" borderId="67" xfId="0" applyNumberFormat="1" applyFont="1" applyBorder="1" applyAlignment="1">
      <alignment horizontal="center"/>
    </xf>
    <xf numFmtId="4" fontId="7" fillId="0" borderId="67" xfId="0" applyNumberFormat="1" applyFont="1" applyBorder="1" applyAlignment="1">
      <alignment/>
    </xf>
    <xf numFmtId="4" fontId="7" fillId="0" borderId="68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15" xfId="0" applyFont="1" applyBorder="1" applyAlignment="1">
      <alignment/>
    </xf>
    <xf numFmtId="3" fontId="7" fillId="0" borderId="33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4" fontId="7" fillId="0" borderId="70" xfId="0" applyNumberFormat="1" applyFont="1" applyBorder="1" applyAlignment="1">
      <alignment/>
    </xf>
    <xf numFmtId="0" fontId="47" fillId="20" borderId="38" xfId="0" applyFont="1" applyFill="1" applyBorder="1" applyAlignment="1">
      <alignment/>
    </xf>
    <xf numFmtId="0" fontId="48" fillId="20" borderId="71" xfId="0" applyFont="1" applyFill="1" applyBorder="1" applyAlignment="1">
      <alignment/>
    </xf>
    <xf numFmtId="0" fontId="48" fillId="20" borderId="39" xfId="0" applyFont="1" applyFill="1" applyBorder="1" applyAlignment="1">
      <alignment/>
    </xf>
    <xf numFmtId="1" fontId="47" fillId="25" borderId="72" xfId="0" applyNumberFormat="1" applyFont="1" applyFill="1" applyBorder="1" applyAlignment="1">
      <alignment horizontal="center" vertical="center"/>
    </xf>
    <xf numFmtId="0" fontId="47" fillId="25" borderId="72" xfId="0" applyFont="1" applyFill="1" applyBorder="1" applyAlignment="1">
      <alignment horizontal="justify" vertical="center"/>
    </xf>
    <xf numFmtId="0" fontId="47" fillId="25" borderId="72" xfId="0" applyFont="1" applyFill="1" applyBorder="1" applyAlignment="1">
      <alignment horizontal="center" vertical="center"/>
    </xf>
    <xf numFmtId="2" fontId="3" fillId="25" borderId="72" xfId="0" applyNumberFormat="1" applyFont="1" applyFill="1" applyBorder="1" applyAlignment="1">
      <alignment horizontal="justify" vertical="center"/>
    </xf>
    <xf numFmtId="0" fontId="3" fillId="25" borderId="72" xfId="0" applyFont="1" applyFill="1" applyBorder="1" applyAlignment="1">
      <alignment horizontal="center" vertical="center"/>
    </xf>
    <xf numFmtId="2" fontId="3" fillId="25" borderId="72" xfId="0" applyNumberFormat="1" applyFont="1" applyFill="1" applyBorder="1" applyAlignment="1">
      <alignment horizontal="center" vertical="center"/>
    </xf>
    <xf numFmtId="2" fontId="3" fillId="25" borderId="73" xfId="0" applyNumberFormat="1" applyFont="1" applyFill="1" applyBorder="1" applyAlignment="1">
      <alignment horizontal="justify" vertical="center"/>
    </xf>
    <xf numFmtId="4" fontId="31" fillId="19" borderId="10" xfId="0" applyNumberFormat="1" applyFont="1" applyFill="1" applyBorder="1" applyAlignment="1">
      <alignment horizontal="right" vertical="top"/>
    </xf>
    <xf numFmtId="4" fontId="31" fillId="19" borderId="12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10" fontId="7" fillId="19" borderId="26" xfId="57" applyNumberFormat="1" applyFont="1" applyFill="1" applyBorder="1" applyAlignment="1">
      <alignment horizontal="right" vertical="top"/>
    </xf>
    <xf numFmtId="10" fontId="7" fillId="24" borderId="26" xfId="57" applyNumberFormat="1" applyFont="1" applyFill="1" applyBorder="1" applyAlignment="1">
      <alignment horizontal="right" vertical="top"/>
    </xf>
    <xf numFmtId="10" fontId="4" fillId="26" borderId="26" xfId="57" applyNumberFormat="1" applyFont="1" applyFill="1" applyBorder="1" applyAlignment="1">
      <alignment horizontal="right" vertical="top"/>
    </xf>
    <xf numFmtId="10" fontId="7" fillId="26" borderId="32" xfId="57" applyNumberFormat="1" applyFont="1" applyFill="1" applyBorder="1" applyAlignment="1">
      <alignment horizontal="right" vertical="top"/>
    </xf>
    <xf numFmtId="10" fontId="4" fillId="27" borderId="48" xfId="57" applyNumberFormat="1" applyFont="1" applyFill="1" applyBorder="1" applyAlignment="1">
      <alignment horizontal="right" vertical="top"/>
    </xf>
    <xf numFmtId="10" fontId="4" fillId="26" borderId="32" xfId="57" applyNumberFormat="1" applyFont="1" applyFill="1" applyBorder="1" applyAlignment="1">
      <alignment horizontal="right" vertical="top"/>
    </xf>
    <xf numFmtId="10" fontId="4" fillId="8" borderId="26" xfId="57" applyNumberFormat="1" applyFont="1" applyFill="1" applyBorder="1" applyAlignment="1">
      <alignment/>
    </xf>
    <xf numFmtId="10" fontId="4" fillId="16" borderId="26" xfId="57" applyNumberFormat="1" applyFont="1" applyFill="1" applyBorder="1" applyAlignment="1">
      <alignment horizontal="right"/>
    </xf>
    <xf numFmtId="10" fontId="4" fillId="2" borderId="26" xfId="57" applyNumberFormat="1" applyFont="1" applyFill="1" applyBorder="1" applyAlignment="1">
      <alignment horizontal="right"/>
    </xf>
    <xf numFmtId="10" fontId="4" fillId="2" borderId="67" xfId="57" applyNumberFormat="1" applyFont="1" applyFill="1" applyBorder="1" applyAlignment="1">
      <alignment horizontal="right"/>
    </xf>
    <xf numFmtId="10" fontId="4" fillId="16" borderId="63" xfId="57" applyNumberFormat="1" applyFont="1" applyFill="1" applyBorder="1" applyAlignment="1">
      <alignment horizontal="right"/>
    </xf>
    <xf numFmtId="3" fontId="4" fillId="0" borderId="26" xfId="0" applyNumberFormat="1" applyFont="1" applyBorder="1" applyAlignment="1">
      <alignment/>
    </xf>
    <xf numFmtId="10" fontId="4" fillId="15" borderId="26" xfId="57" applyNumberFormat="1" applyFont="1" applyFill="1" applyBorder="1" applyAlignment="1">
      <alignment horizontal="right"/>
    </xf>
    <xf numFmtId="10" fontId="7" fillId="2" borderId="26" xfId="57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 horizontal="left"/>
    </xf>
    <xf numFmtId="2" fontId="3" fillId="23" borderId="23" xfId="0" applyNumberFormat="1" applyFont="1" applyFill="1" applyBorder="1" applyAlignment="1">
      <alignment horizontal="justify" vertical="center"/>
    </xf>
    <xf numFmtId="0" fontId="5" fillId="19" borderId="15" xfId="0" applyFont="1" applyFill="1" applyBorder="1" applyAlignment="1">
      <alignment/>
    </xf>
    <xf numFmtId="0" fontId="5" fillId="19" borderId="58" xfId="0" applyFont="1" applyFill="1" applyBorder="1" applyAlignment="1">
      <alignment/>
    </xf>
    <xf numFmtId="0" fontId="31" fillId="19" borderId="16" xfId="0" applyNumberFormat="1" applyFont="1" applyFill="1" applyBorder="1" applyAlignment="1">
      <alignment horizontal="right"/>
    </xf>
    <xf numFmtId="3" fontId="31" fillId="19" borderId="16" xfId="0" applyNumberFormat="1" applyFont="1" applyFill="1" applyBorder="1" applyAlignment="1">
      <alignment horizontal="right"/>
    </xf>
    <xf numFmtId="4" fontId="31" fillId="19" borderId="16" xfId="0" applyNumberFormat="1" applyFont="1" applyFill="1" applyBorder="1" applyAlignment="1">
      <alignment horizontal="right"/>
    </xf>
    <xf numFmtId="2" fontId="31" fillId="19" borderId="16" xfId="0" applyNumberFormat="1" applyFont="1" applyFill="1" applyBorder="1" applyAlignment="1">
      <alignment horizontal="right"/>
    </xf>
    <xf numFmtId="10" fontId="7" fillId="19" borderId="33" xfId="57" applyNumberFormat="1" applyFont="1" applyFill="1" applyBorder="1" applyAlignment="1">
      <alignment horizontal="right" vertical="top"/>
    </xf>
    <xf numFmtId="0" fontId="2" fillId="18" borderId="38" xfId="0" applyFont="1" applyFill="1" applyBorder="1" applyAlignment="1">
      <alignment vertical="top"/>
    </xf>
    <xf numFmtId="0" fontId="2" fillId="18" borderId="74" xfId="0" applyFont="1" applyFill="1" applyBorder="1" applyAlignment="1">
      <alignment horizontal="center"/>
    </xf>
    <xf numFmtId="0" fontId="3" fillId="18" borderId="75" xfId="0" applyNumberFormat="1" applyFont="1" applyFill="1" applyBorder="1" applyAlignment="1">
      <alignment horizontal="center" vertical="center"/>
    </xf>
    <xf numFmtId="0" fontId="3" fillId="18" borderId="75" xfId="0" applyFont="1" applyFill="1" applyBorder="1" applyAlignment="1">
      <alignment horizontal="justify" vertical="center"/>
    </xf>
    <xf numFmtId="0" fontId="3" fillId="18" borderId="75" xfId="0" applyFont="1" applyFill="1" applyBorder="1" applyAlignment="1">
      <alignment horizontal="center" vertical="center"/>
    </xf>
    <xf numFmtId="2" fontId="3" fillId="18" borderId="75" xfId="0" applyNumberFormat="1" applyFont="1" applyFill="1" applyBorder="1" applyAlignment="1">
      <alignment horizontal="justify" vertical="center"/>
    </xf>
    <xf numFmtId="2" fontId="3" fillId="18" borderId="75" xfId="0" applyNumberFormat="1" applyFont="1" applyFill="1" applyBorder="1" applyAlignment="1">
      <alignment horizontal="center" vertical="center"/>
    </xf>
    <xf numFmtId="2" fontId="3" fillId="18" borderId="76" xfId="0" applyNumberFormat="1" applyFont="1" applyFill="1" applyBorder="1" applyAlignment="1">
      <alignment horizontal="justify" vertical="center"/>
    </xf>
    <xf numFmtId="3" fontId="4" fillId="16" borderId="63" xfId="0" applyNumberFormat="1" applyFont="1" applyFill="1" applyBorder="1" applyAlignment="1">
      <alignment/>
    </xf>
    <xf numFmtId="3" fontId="4" fillId="28" borderId="63" xfId="0" applyNumberFormat="1" applyFont="1" applyFill="1" applyBorder="1" applyAlignment="1">
      <alignment horizontal="right"/>
    </xf>
    <xf numFmtId="4" fontId="4" fillId="28" borderId="63" xfId="0" applyNumberFormat="1" applyFont="1" applyFill="1" applyBorder="1" applyAlignment="1">
      <alignment horizontal="right"/>
    </xf>
    <xf numFmtId="4" fontId="4" fillId="28" borderId="63" xfId="0" applyNumberFormat="1" applyFont="1" applyFill="1" applyBorder="1" applyAlignment="1">
      <alignment horizontal="center"/>
    </xf>
    <xf numFmtId="2" fontId="4" fillId="16" borderId="63" xfId="0" applyNumberFormat="1" applyFont="1" applyFill="1" applyBorder="1" applyAlignment="1">
      <alignment horizontal="center"/>
    </xf>
    <xf numFmtId="4" fontId="4" fillId="16" borderId="63" xfId="0" applyNumberFormat="1" applyFont="1" applyFill="1" applyBorder="1" applyAlignment="1">
      <alignment/>
    </xf>
    <xf numFmtId="0" fontId="4" fillId="16" borderId="63" xfId="0" applyFont="1" applyFill="1" applyBorder="1" applyAlignment="1">
      <alignment horizontal="center"/>
    </xf>
    <xf numFmtId="0" fontId="47" fillId="18" borderId="77" xfId="0" applyFont="1" applyFill="1" applyBorder="1" applyAlignment="1">
      <alignment/>
    </xf>
    <xf numFmtId="0" fontId="47" fillId="18" borderId="51" xfId="0" applyFont="1" applyFill="1" applyBorder="1" applyAlignment="1">
      <alignment vertical="top"/>
    </xf>
    <xf numFmtId="0" fontId="47" fillId="18" borderId="51" xfId="0" applyFont="1" applyFill="1" applyBorder="1" applyAlignment="1">
      <alignment horizontal="center"/>
    </xf>
    <xf numFmtId="1" fontId="47" fillId="18" borderId="46" xfId="0" applyNumberFormat="1" applyFont="1" applyFill="1" applyBorder="1" applyAlignment="1">
      <alignment horizontal="center" vertical="center"/>
    </xf>
    <xf numFmtId="0" fontId="47" fillId="18" borderId="46" xfId="0" applyFont="1" applyFill="1" applyBorder="1" applyAlignment="1">
      <alignment horizontal="justify" vertical="center"/>
    </xf>
    <xf numFmtId="0" fontId="47" fillId="18" borderId="46" xfId="0" applyFont="1" applyFill="1" applyBorder="1" applyAlignment="1">
      <alignment horizontal="center" vertical="center"/>
    </xf>
    <xf numFmtId="2" fontId="3" fillId="18" borderId="20" xfId="0" applyNumberFormat="1" applyFont="1" applyFill="1" applyBorder="1" applyAlignment="1">
      <alignment horizontal="justify" vertical="center"/>
    </xf>
    <xf numFmtId="0" fontId="3" fillId="18" borderId="20" xfId="0" applyFont="1" applyFill="1" applyBorder="1" applyAlignment="1">
      <alignment horizontal="center" vertical="center"/>
    </xf>
    <xf numFmtId="10" fontId="7" fillId="26" borderId="26" xfId="57" applyNumberFormat="1" applyFont="1" applyFill="1" applyBorder="1" applyAlignment="1">
      <alignment horizontal="right" vertical="top"/>
    </xf>
    <xf numFmtId="4" fontId="3" fillId="18" borderId="18" xfId="0" applyNumberFormat="1" applyFont="1" applyFill="1" applyBorder="1" applyAlignment="1">
      <alignment horizontal="justify" vertical="center"/>
    </xf>
    <xf numFmtId="4" fontId="4" fillId="8" borderId="26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4" fontId="3" fillId="18" borderId="26" xfId="0" applyNumberFormat="1" applyFont="1" applyFill="1" applyBorder="1" applyAlignment="1">
      <alignment horizontal="justify" vertical="center"/>
    </xf>
    <xf numFmtId="4" fontId="0" fillId="2" borderId="0" xfId="0" applyNumberFormat="1" applyFont="1" applyFill="1" applyBorder="1" applyAlignment="1">
      <alignment/>
    </xf>
    <xf numFmtId="4" fontId="47" fillId="23" borderId="0" xfId="0" applyNumberFormat="1" applyFont="1" applyFill="1" applyBorder="1" applyAlignment="1">
      <alignment horizontal="justify" vertical="center"/>
    </xf>
    <xf numFmtId="4" fontId="7" fillId="2" borderId="0" xfId="0" applyNumberFormat="1" applyFont="1" applyFill="1" applyBorder="1" applyAlignment="1">
      <alignment/>
    </xf>
    <xf numFmtId="4" fontId="3" fillId="25" borderId="72" xfId="0" applyNumberFormat="1" applyFont="1" applyFill="1" applyBorder="1" applyAlignment="1">
      <alignment horizontal="justify" vertical="center"/>
    </xf>
    <xf numFmtId="3" fontId="54" fillId="2" borderId="26" xfId="0" applyNumberFormat="1" applyFont="1" applyFill="1" applyBorder="1" applyAlignment="1">
      <alignment horizontal="right"/>
    </xf>
    <xf numFmtId="3" fontId="41" fillId="2" borderId="26" xfId="0" applyNumberFormat="1" applyFont="1" applyFill="1" applyBorder="1" applyAlignment="1">
      <alignment horizontal="right"/>
    </xf>
    <xf numFmtId="4" fontId="41" fillId="2" borderId="26" xfId="0" applyNumberFormat="1" applyFont="1" applyFill="1" applyBorder="1" applyAlignment="1">
      <alignment horizontal="right"/>
    </xf>
    <xf numFmtId="4" fontId="31" fillId="2" borderId="26" xfId="0" applyNumberFormat="1" applyFont="1" applyFill="1" applyBorder="1" applyAlignment="1">
      <alignment horizontal="right"/>
    </xf>
    <xf numFmtId="4" fontId="54" fillId="0" borderId="26" xfId="0" applyNumberFormat="1" applyFont="1" applyBorder="1" applyAlignment="1">
      <alignment horizontal="right"/>
    </xf>
    <xf numFmtId="4" fontId="54" fillId="2" borderId="26" xfId="0" applyNumberFormat="1" applyFont="1" applyFill="1" applyBorder="1" applyAlignment="1">
      <alignment horizontal="right"/>
    </xf>
    <xf numFmtId="3" fontId="41" fillId="0" borderId="26" xfId="0" applyNumberFormat="1" applyFont="1" applyFill="1" applyBorder="1" applyAlignment="1">
      <alignment horizontal="right"/>
    </xf>
    <xf numFmtId="4" fontId="41" fillId="0" borderId="26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0" fontId="54" fillId="0" borderId="26" xfId="0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 horizontal="right"/>
    </xf>
    <xf numFmtId="10" fontId="7" fillId="0" borderId="0" xfId="57" applyNumberFormat="1" applyFont="1" applyFill="1" applyAlignment="1">
      <alignment/>
    </xf>
    <xf numFmtId="10" fontId="7" fillId="8" borderId="26" xfId="57" applyNumberFormat="1" applyFont="1" applyFill="1" applyBorder="1" applyAlignment="1">
      <alignment/>
    </xf>
    <xf numFmtId="4" fontId="7" fillId="0" borderId="26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29" borderId="26" xfId="0" applyNumberFormat="1" applyFont="1" applyFill="1" applyBorder="1" applyAlignment="1">
      <alignment/>
    </xf>
    <xf numFmtId="4" fontId="29" fillId="29" borderId="26" xfId="0" applyNumberFormat="1" applyFont="1" applyFill="1" applyBorder="1" applyAlignment="1">
      <alignment/>
    </xf>
    <xf numFmtId="4" fontId="7" fillId="29" borderId="26" xfId="0" applyNumberFormat="1" applyFont="1" applyFill="1" applyBorder="1" applyAlignment="1">
      <alignment/>
    </xf>
    <xf numFmtId="0" fontId="7" fillId="29" borderId="10" xfId="0" applyFont="1" applyFill="1" applyBorder="1" applyAlignment="1">
      <alignment horizontal="right"/>
    </xf>
    <xf numFmtId="0" fontId="7" fillId="29" borderId="11" xfId="0" applyFont="1" applyFill="1" applyBorder="1" applyAlignment="1">
      <alignment horizontal="right"/>
    </xf>
    <xf numFmtId="0" fontId="4" fillId="29" borderId="11" xfId="0" applyFont="1" applyFill="1" applyBorder="1" applyAlignment="1">
      <alignment/>
    </xf>
    <xf numFmtId="3" fontId="7" fillId="29" borderId="26" xfId="0" applyNumberFormat="1" applyFont="1" applyFill="1" applyBorder="1" applyAlignment="1">
      <alignment/>
    </xf>
    <xf numFmtId="3" fontId="7" fillId="29" borderId="26" xfId="0" applyNumberFormat="1" applyFont="1" applyFill="1" applyBorder="1" applyAlignment="1">
      <alignment horizontal="right"/>
    </xf>
    <xf numFmtId="3" fontId="7" fillId="29" borderId="26" xfId="0" applyNumberFormat="1" applyFont="1" applyFill="1" applyBorder="1" applyAlignment="1">
      <alignment horizontal="center"/>
    </xf>
    <xf numFmtId="0" fontId="5" fillId="29" borderId="26" xfId="0" applyFont="1" applyFill="1" applyBorder="1" applyAlignment="1">
      <alignment/>
    </xf>
    <xf numFmtId="4" fontId="7" fillId="29" borderId="26" xfId="0" applyNumberFormat="1" applyFont="1" applyFill="1" applyBorder="1" applyAlignment="1">
      <alignment horizontal="right"/>
    </xf>
    <xf numFmtId="0" fontId="7" fillId="29" borderId="26" xfId="0" applyFont="1" applyFill="1" applyBorder="1" applyAlignment="1">
      <alignment/>
    </xf>
    <xf numFmtId="0" fontId="7" fillId="29" borderId="10" xfId="0" applyFont="1" applyFill="1" applyBorder="1" applyAlignment="1">
      <alignment/>
    </xf>
    <xf numFmtId="4" fontId="8" fillId="29" borderId="26" xfId="0" applyNumberFormat="1" applyFont="1" applyFill="1" applyBorder="1" applyAlignment="1">
      <alignment horizontal="left"/>
    </xf>
    <xf numFmtId="4" fontId="8" fillId="29" borderId="26" xfId="0" applyNumberFormat="1" applyFont="1" applyFill="1" applyBorder="1" applyAlignment="1">
      <alignment horizontal="right"/>
    </xf>
    <xf numFmtId="3" fontId="40" fillId="29" borderId="26" xfId="0" applyNumberFormat="1" applyFont="1" applyFill="1" applyBorder="1" applyAlignment="1">
      <alignment/>
    </xf>
    <xf numFmtId="0" fontId="29" fillId="29" borderId="10" xfId="0" applyFont="1" applyFill="1" applyBorder="1" applyAlignment="1">
      <alignment/>
    </xf>
    <xf numFmtId="0" fontId="29" fillId="29" borderId="11" xfId="0" applyFont="1" applyFill="1" applyBorder="1" applyAlignment="1">
      <alignment/>
    </xf>
    <xf numFmtId="0" fontId="41" fillId="29" borderId="11" xfId="0" applyFont="1" applyFill="1" applyBorder="1" applyAlignment="1">
      <alignment/>
    </xf>
    <xf numFmtId="0" fontId="29" fillId="29" borderId="26" xfId="0" applyFont="1" applyFill="1" applyBorder="1" applyAlignment="1">
      <alignment/>
    </xf>
    <xf numFmtId="3" fontId="29" fillId="29" borderId="26" xfId="0" applyNumberFormat="1" applyFont="1" applyFill="1" applyBorder="1" applyAlignment="1">
      <alignment horizontal="right"/>
    </xf>
    <xf numFmtId="3" fontId="7" fillId="29" borderId="26" xfId="0" applyNumberFormat="1" applyFont="1" applyFill="1" applyBorder="1" applyAlignment="1">
      <alignment horizontal="center"/>
    </xf>
    <xf numFmtId="0" fontId="0" fillId="29" borderId="26" xfId="0" applyFont="1" applyFill="1" applyBorder="1" applyAlignment="1">
      <alignment/>
    </xf>
    <xf numFmtId="4" fontId="7" fillId="29" borderId="26" xfId="0" applyNumberFormat="1" applyFont="1" applyFill="1" applyBorder="1" applyAlignment="1">
      <alignment horizontal="left"/>
    </xf>
    <xf numFmtId="4" fontId="29" fillId="29" borderId="26" xfId="0" applyNumberFormat="1" applyFont="1" applyFill="1" applyBorder="1" applyAlignment="1">
      <alignment horizontal="right"/>
    </xf>
    <xf numFmtId="4" fontId="41" fillId="29" borderId="26" xfId="0" applyNumberFormat="1" applyFont="1" applyFill="1" applyBorder="1" applyAlignment="1">
      <alignment horizontal="right"/>
    </xf>
    <xf numFmtId="3" fontId="29" fillId="29" borderId="26" xfId="0" applyNumberFormat="1" applyFont="1" applyFill="1" applyBorder="1" applyAlignment="1">
      <alignment/>
    </xf>
    <xf numFmtId="4" fontId="29" fillId="29" borderId="26" xfId="0" applyNumberFormat="1" applyFont="1" applyFill="1" applyBorder="1" applyAlignment="1">
      <alignment horizontal="left"/>
    </xf>
    <xf numFmtId="0" fontId="8" fillId="29" borderId="11" xfId="0" applyFont="1" applyFill="1" applyBorder="1" applyAlignment="1">
      <alignment/>
    </xf>
    <xf numFmtId="4" fontId="8" fillId="29" borderId="26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 vertical="top"/>
    </xf>
    <xf numFmtId="0" fontId="44" fillId="0" borderId="11" xfId="0" applyFont="1" applyFill="1" applyBorder="1" applyAlignment="1">
      <alignment horizontal="left"/>
    </xf>
    <xf numFmtId="3" fontId="43" fillId="0" borderId="26" xfId="0" applyNumberFormat="1" applyFont="1" applyFill="1" applyBorder="1" applyAlignment="1">
      <alignment horizontal="right"/>
    </xf>
    <xf numFmtId="3" fontId="43" fillId="0" borderId="26" xfId="0" applyNumberFormat="1" applyFont="1" applyFill="1" applyBorder="1" applyAlignment="1">
      <alignment horizontal="right" vertical="center"/>
    </xf>
    <xf numFmtId="4" fontId="43" fillId="0" borderId="26" xfId="0" applyNumberFormat="1" applyFont="1" applyFill="1" applyBorder="1" applyAlignment="1">
      <alignment horizontal="right" vertical="center"/>
    </xf>
    <xf numFmtId="4" fontId="44" fillId="0" borderId="26" xfId="0" applyNumberFormat="1" applyFont="1" applyFill="1" applyBorder="1" applyAlignment="1">
      <alignment horizontal="center" vertical="center"/>
    </xf>
    <xf numFmtId="4" fontId="33" fillId="0" borderId="26" xfId="0" applyNumberFormat="1" applyFont="1" applyFill="1" applyBorder="1" applyAlignment="1">
      <alignment horizontal="right"/>
    </xf>
    <xf numFmtId="4" fontId="43" fillId="0" borderId="26" xfId="0" applyNumberFormat="1" applyFont="1" applyFill="1" applyBorder="1" applyAlignment="1">
      <alignment horizontal="right"/>
    </xf>
    <xf numFmtId="10" fontId="29" fillId="2" borderId="26" xfId="57" applyNumberFormat="1" applyFont="1" applyFill="1" applyBorder="1" applyAlignment="1">
      <alignment/>
    </xf>
    <xf numFmtId="4" fontId="43" fillId="0" borderId="26" xfId="0" applyNumberFormat="1" applyFont="1" applyFill="1" applyBorder="1" applyAlignment="1">
      <alignment horizontal="left"/>
    </xf>
    <xf numFmtId="4" fontId="7" fillId="0" borderId="16" xfId="0" applyNumberFormat="1" applyFont="1" applyBorder="1" applyAlignment="1">
      <alignment horizontal="right"/>
    </xf>
    <xf numFmtId="4" fontId="44" fillId="0" borderId="26" xfId="0" applyNumberFormat="1" applyFont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31" fillId="16" borderId="26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16" borderId="0" xfId="0" applyNumberFormat="1" applyFont="1" applyFill="1" applyBorder="1" applyAlignment="1">
      <alignment horizontal="center"/>
    </xf>
    <xf numFmtId="170" fontId="34" fillId="29" borderId="0" xfId="52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2" fontId="2" fillId="16" borderId="0" xfId="0" applyNumberFormat="1" applyFont="1" applyFill="1" applyBorder="1" applyAlignment="1">
      <alignment horizontal="center"/>
    </xf>
    <xf numFmtId="0" fontId="6" fillId="16" borderId="31" xfId="0" applyFont="1" applyFill="1" applyBorder="1" applyAlignment="1">
      <alignment horizontal="left"/>
    </xf>
    <xf numFmtId="0" fontId="6" fillId="16" borderId="24" xfId="0" applyFont="1" applyFill="1" applyBorder="1" applyAlignment="1">
      <alignment horizontal="left"/>
    </xf>
    <xf numFmtId="0" fontId="6" fillId="16" borderId="45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left"/>
    </xf>
    <xf numFmtId="0" fontId="6" fillId="16" borderId="78" xfId="0" applyFont="1" applyFill="1" applyBorder="1" applyAlignment="1">
      <alignment horizontal="left"/>
    </xf>
    <xf numFmtId="3" fontId="2" fillId="16" borderId="0" xfId="0" applyNumberFormat="1" applyFont="1" applyFill="1" applyBorder="1" applyAlignment="1">
      <alignment horizontal="center"/>
    </xf>
    <xf numFmtId="0" fontId="6" fillId="16" borderId="25" xfId="0" applyFont="1" applyFill="1" applyBorder="1" applyAlignment="1">
      <alignment horizontal="left"/>
    </xf>
    <xf numFmtId="0" fontId="2" fillId="29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95250</xdr:rowOff>
    </xdr:from>
    <xdr:to>
      <xdr:col>8</xdr:col>
      <xdr:colOff>47625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2950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03"/>
  <sheetViews>
    <sheetView zoomScalePageLayoutView="0" workbookViewId="0" topLeftCell="A392">
      <selection activeCell="P404" sqref="P404"/>
    </sheetView>
  </sheetViews>
  <sheetFormatPr defaultColWidth="9.00390625" defaultRowHeight="12.75"/>
  <cols>
    <col min="1" max="1" width="5.25390625" style="1" customWidth="1"/>
    <col min="2" max="2" width="4.625" style="1" customWidth="1"/>
    <col min="3" max="3" width="29.125" style="1" customWidth="1"/>
    <col min="4" max="4" width="8.75390625" style="1" customWidth="1"/>
    <col min="5" max="5" width="7.75390625" style="1" hidden="1" customWidth="1"/>
    <col min="6" max="6" width="6.25390625" style="1" hidden="1" customWidth="1"/>
    <col min="7" max="7" width="7.75390625" style="1" hidden="1" customWidth="1"/>
    <col min="8" max="8" width="7.125" style="2" hidden="1" customWidth="1"/>
    <col min="9" max="9" width="0" style="1" hidden="1" customWidth="1"/>
    <col min="10" max="10" width="6.875" style="1" hidden="1" customWidth="1"/>
    <col min="11" max="11" width="11.75390625" style="1" customWidth="1"/>
    <col min="12" max="12" width="10.125" style="1" customWidth="1"/>
    <col min="13" max="13" width="11.625" style="1" customWidth="1"/>
    <col min="14" max="14" width="9.75390625" style="1" customWidth="1"/>
    <col min="15" max="15" width="6.875" style="1" customWidth="1"/>
    <col min="16" max="16" width="10.00390625" style="347" customWidth="1"/>
    <col min="17" max="17" width="6.875" style="1" customWidth="1"/>
    <col min="18" max="19" width="10.25390625" style="1" customWidth="1"/>
    <col min="20" max="16384" width="9.00390625" style="1" customWidth="1"/>
  </cols>
  <sheetData>
    <row r="2" spans="1:18" ht="15.75">
      <c r="A2" s="963" t="s">
        <v>404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</row>
    <row r="3" ht="12.75">
      <c r="C3" s="220" t="s">
        <v>1</v>
      </c>
    </row>
    <row r="4" spans="10:18" ht="12.75">
      <c r="J4" s="960" t="s">
        <v>281</v>
      </c>
      <c r="K4" s="960"/>
      <c r="L4" s="960"/>
      <c r="M4" s="960"/>
      <c r="N4" s="960"/>
      <c r="O4" s="960"/>
      <c r="P4" s="960"/>
      <c r="Q4" s="960"/>
      <c r="R4" s="960"/>
    </row>
    <row r="5" spans="1:7" ht="15.75" hidden="1">
      <c r="A5" s="964"/>
      <c r="B5" s="964"/>
      <c r="C5" s="964"/>
      <c r="D5" s="964"/>
      <c r="E5" s="964"/>
      <c r="F5" s="3"/>
      <c r="G5" s="3" t="s">
        <v>0</v>
      </c>
    </row>
    <row r="6" spans="1:19" s="359" customFormat="1" ht="25.5">
      <c r="A6" s="351" t="s">
        <v>1</v>
      </c>
      <c r="B6" s="352"/>
      <c r="C6" s="353"/>
      <c r="D6" s="357">
        <v>2012</v>
      </c>
      <c r="E6" s="354" t="s">
        <v>267</v>
      </c>
      <c r="F6" s="355" t="s">
        <v>2</v>
      </c>
      <c r="G6" s="354" t="s">
        <v>268</v>
      </c>
      <c r="H6" s="355" t="s">
        <v>2</v>
      </c>
      <c r="I6" s="354" t="s">
        <v>269</v>
      </c>
      <c r="J6" s="356" t="s">
        <v>2</v>
      </c>
      <c r="K6" s="166" t="s">
        <v>360</v>
      </c>
      <c r="L6" s="430" t="s">
        <v>383</v>
      </c>
      <c r="M6" s="170">
        <v>2013</v>
      </c>
      <c r="N6" s="430" t="s">
        <v>382</v>
      </c>
      <c r="O6" s="677" t="s">
        <v>2</v>
      </c>
      <c r="P6" s="889" t="s">
        <v>329</v>
      </c>
      <c r="Q6" s="677" t="s">
        <v>2</v>
      </c>
      <c r="R6" s="430" t="s">
        <v>384</v>
      </c>
      <c r="S6" s="430" t="s">
        <v>369</v>
      </c>
    </row>
    <row r="7" spans="1:19" s="3" customFormat="1" ht="12.75">
      <c r="A7" s="370" t="s">
        <v>3</v>
      </c>
      <c r="B7" s="388"/>
      <c r="C7" s="389"/>
      <c r="D7" s="367">
        <f>SUM(D8,D9,D10,D11,D12,D67)</f>
        <v>151640</v>
      </c>
      <c r="E7" s="406">
        <v>47136</v>
      </c>
      <c r="F7" s="750">
        <v>30.57</v>
      </c>
      <c r="G7" s="406">
        <v>91211</v>
      </c>
      <c r="H7" s="509">
        <v>59.16</v>
      </c>
      <c r="I7" s="350">
        <f>I8+I11+I12+I9+I10</f>
        <v>124306</v>
      </c>
      <c r="J7" s="366">
        <v>80.52</v>
      </c>
      <c r="K7" s="473">
        <f>SUM(K8,K9,K10,K11,K12)</f>
        <v>162046.3</v>
      </c>
      <c r="L7" s="460">
        <f>L8+L9+L10+L11+L12</f>
        <v>161144.35</v>
      </c>
      <c r="M7" s="460">
        <v>146377</v>
      </c>
      <c r="N7" s="460">
        <f>N8+N11+N12+N39</f>
        <v>39277.92</v>
      </c>
      <c r="O7" s="848">
        <f>N7/M7</f>
        <v>0.26833395957015105</v>
      </c>
      <c r="P7" s="460">
        <f>P8+P11+P12</f>
        <v>76749.65</v>
      </c>
      <c r="Q7" s="848">
        <f>P7/M7</f>
        <v>0.5243286172007897</v>
      </c>
      <c r="R7" s="460">
        <f>R8+R9+R11+R12</f>
        <v>0</v>
      </c>
      <c r="S7" s="460">
        <f>S8+S9+S11+S12</f>
        <v>0</v>
      </c>
    </row>
    <row r="8" spans="1:19" s="12" customFormat="1" ht="11.25">
      <c r="A8" s="24">
        <v>610</v>
      </c>
      <c r="B8" s="93"/>
      <c r="C8" s="507" t="s">
        <v>4</v>
      </c>
      <c r="D8" s="411">
        <v>50000</v>
      </c>
      <c r="E8" s="266">
        <v>13443</v>
      </c>
      <c r="F8" s="574"/>
      <c r="G8" s="266">
        <v>24288</v>
      </c>
      <c r="H8" s="525"/>
      <c r="I8" s="266">
        <v>35809</v>
      </c>
      <c r="J8" s="218"/>
      <c r="K8" s="589">
        <v>49646.27</v>
      </c>
      <c r="L8" s="451">
        <v>47807.28</v>
      </c>
      <c r="M8" s="451">
        <v>50000</v>
      </c>
      <c r="N8" s="589">
        <v>11283.12</v>
      </c>
      <c r="O8" s="855">
        <f>N8/M8</f>
        <v>0.2256624</v>
      </c>
      <c r="P8" s="451">
        <v>22312.23</v>
      </c>
      <c r="Q8" s="855">
        <f>P8/M8</f>
        <v>0.4462446</v>
      </c>
      <c r="R8" s="451"/>
      <c r="S8" s="451"/>
    </row>
    <row r="9" spans="1:19" s="12" customFormat="1" ht="11.25">
      <c r="A9" s="143">
        <v>610</v>
      </c>
      <c r="B9" s="93"/>
      <c r="C9" s="555" t="s">
        <v>256</v>
      </c>
      <c r="D9" s="411">
        <v>0</v>
      </c>
      <c r="E9" s="266"/>
      <c r="F9" s="574"/>
      <c r="G9" s="536">
        <v>2419</v>
      </c>
      <c r="H9" s="525"/>
      <c r="I9" s="536">
        <v>2662</v>
      </c>
      <c r="J9" s="218"/>
      <c r="K9" s="589">
        <v>353.73</v>
      </c>
      <c r="L9" s="748">
        <v>353.73</v>
      </c>
      <c r="M9" s="451">
        <v>0</v>
      </c>
      <c r="N9" s="720"/>
      <c r="O9" s="589"/>
      <c r="P9" s="451">
        <v>0</v>
      </c>
      <c r="Q9" s="589"/>
      <c r="R9" s="748"/>
      <c r="S9" s="748"/>
    </row>
    <row r="10" spans="1:19" s="12" customFormat="1" ht="11.25">
      <c r="A10" s="258">
        <v>625</v>
      </c>
      <c r="B10" s="259" t="s">
        <v>32</v>
      </c>
      <c r="C10" s="555" t="s">
        <v>262</v>
      </c>
      <c r="D10" s="411">
        <v>0</v>
      </c>
      <c r="E10" s="266"/>
      <c r="F10" s="574"/>
      <c r="G10" s="536"/>
      <c r="H10" s="525"/>
      <c r="I10" s="536">
        <v>24</v>
      </c>
      <c r="J10" s="218"/>
      <c r="K10" s="589">
        <v>0</v>
      </c>
      <c r="L10" s="451">
        <v>0</v>
      </c>
      <c r="M10" s="451">
        <v>0</v>
      </c>
      <c r="N10" s="720"/>
      <c r="O10" s="589"/>
      <c r="P10" s="451">
        <v>0</v>
      </c>
      <c r="Q10" s="589"/>
      <c r="R10" s="451"/>
      <c r="S10" s="451"/>
    </row>
    <row r="11" spans="1:19" ht="12.75">
      <c r="A11" s="24">
        <v>620</v>
      </c>
      <c r="B11" s="29"/>
      <c r="C11" s="29" t="s">
        <v>5</v>
      </c>
      <c r="D11" s="137">
        <v>18000</v>
      </c>
      <c r="E11" s="575">
        <v>4660</v>
      </c>
      <c r="F11" s="135"/>
      <c r="G11" s="575">
        <v>7485</v>
      </c>
      <c r="H11" s="576"/>
      <c r="I11" s="575">
        <v>11642</v>
      </c>
      <c r="J11" s="254"/>
      <c r="K11" s="589">
        <v>18000</v>
      </c>
      <c r="L11" s="447">
        <v>17509.78</v>
      </c>
      <c r="M11" s="447">
        <v>18000</v>
      </c>
      <c r="N11" s="467">
        <v>4113.2</v>
      </c>
      <c r="O11" s="855">
        <f>N11/M11</f>
        <v>0.2285111111111111</v>
      </c>
      <c r="P11" s="447">
        <v>8210.43</v>
      </c>
      <c r="Q11" s="855">
        <f>P11/M11</f>
        <v>0.456135</v>
      </c>
      <c r="R11" s="447"/>
      <c r="S11" s="447"/>
    </row>
    <row r="12" spans="1:19" s="7" customFormat="1" ht="12.75">
      <c r="A12" s="495">
        <v>630</v>
      </c>
      <c r="B12" s="496"/>
      <c r="C12" s="496" t="s">
        <v>6</v>
      </c>
      <c r="D12" s="580">
        <f>SUM(D13,D14,D16,D29,D36,D40,D48)</f>
        <v>67340</v>
      </c>
      <c r="E12" s="577">
        <v>29033</v>
      </c>
      <c r="F12" s="577"/>
      <c r="G12" s="577">
        <v>57019</v>
      </c>
      <c r="H12" s="578"/>
      <c r="I12" s="577">
        <f>I13+I14+I16+I29+I36+I40+I48+I67</f>
        <v>74169</v>
      </c>
      <c r="J12" s="579"/>
      <c r="K12" s="590">
        <f>K13+K14+K16+K29+K36+K40+K48+K67</f>
        <v>94046.29999999999</v>
      </c>
      <c r="L12" s="497">
        <f>L13+L14+L16+L29+L36+L40+L48+L67+L15</f>
        <v>95473.56</v>
      </c>
      <c r="M12" s="497">
        <v>78377</v>
      </c>
      <c r="N12" s="590">
        <f>N13+N14+N16+N29+N36+N48+N67</f>
        <v>23878.35</v>
      </c>
      <c r="O12" s="855">
        <f>N12/M12</f>
        <v>0.304660168161578</v>
      </c>
      <c r="P12" s="497">
        <f>P13+P14+P16+P29+P36+P40+P48+P67</f>
        <v>46226.98999999999</v>
      </c>
      <c r="Q12" s="855">
        <f>P12/M12</f>
        <v>0.5898030034321292</v>
      </c>
      <c r="R12" s="497"/>
      <c r="S12" s="497"/>
    </row>
    <row r="13" spans="1:19" s="7" customFormat="1" ht="12.75">
      <c r="A13" s="223" t="s">
        <v>7</v>
      </c>
      <c r="B13" s="224"/>
      <c r="C13" s="224" t="s">
        <v>8</v>
      </c>
      <c r="D13" s="582">
        <v>20</v>
      </c>
      <c r="E13" s="361">
        <v>3</v>
      </c>
      <c r="F13" s="361"/>
      <c r="G13" s="361">
        <v>3</v>
      </c>
      <c r="H13" s="570"/>
      <c r="I13" s="361">
        <v>3</v>
      </c>
      <c r="J13" s="581"/>
      <c r="K13" s="621">
        <v>20</v>
      </c>
      <c r="L13" s="462">
        <v>11.6</v>
      </c>
      <c r="M13" s="462">
        <v>20</v>
      </c>
      <c r="N13" s="721">
        <v>0</v>
      </c>
      <c r="O13" s="855"/>
      <c r="P13" s="462">
        <v>0</v>
      </c>
      <c r="Q13" s="855"/>
      <c r="R13" s="462"/>
      <c r="S13" s="462"/>
    </row>
    <row r="14" spans="1:19" s="7" customFormat="1" ht="12.75">
      <c r="A14" s="225">
        <v>632</v>
      </c>
      <c r="B14" s="226"/>
      <c r="C14" s="226" t="s">
        <v>9</v>
      </c>
      <c r="D14" s="582">
        <v>14000</v>
      </c>
      <c r="E14" s="361">
        <v>4168</v>
      </c>
      <c r="F14" s="361"/>
      <c r="G14" s="361">
        <v>8409</v>
      </c>
      <c r="H14" s="570"/>
      <c r="I14" s="361">
        <v>11243</v>
      </c>
      <c r="J14" s="581"/>
      <c r="K14" s="621">
        <v>14000</v>
      </c>
      <c r="L14" s="462">
        <v>15066.74</v>
      </c>
      <c r="M14" s="462">
        <v>14000</v>
      </c>
      <c r="N14" s="721">
        <v>4575.08</v>
      </c>
      <c r="O14" s="855">
        <f>N14/M14</f>
        <v>0.32679142857142857</v>
      </c>
      <c r="P14" s="462">
        <v>7324.9</v>
      </c>
      <c r="Q14" s="855">
        <f>P14/M14</f>
        <v>0.5232071428571429</v>
      </c>
      <c r="R14" s="462"/>
      <c r="S14" s="462"/>
    </row>
    <row r="15" spans="1:19" s="338" customFormat="1" ht="12.75">
      <c r="A15" s="341">
        <v>632</v>
      </c>
      <c r="B15" s="342" t="s">
        <v>314</v>
      </c>
      <c r="C15" s="573"/>
      <c r="D15" s="586"/>
      <c r="E15" s="583"/>
      <c r="F15" s="583"/>
      <c r="G15" s="583"/>
      <c r="H15" s="584"/>
      <c r="I15" s="583"/>
      <c r="J15" s="585"/>
      <c r="K15" s="591"/>
      <c r="L15" s="464">
        <v>35</v>
      </c>
      <c r="M15" s="703">
        <v>0</v>
      </c>
      <c r="N15" s="720"/>
      <c r="O15" s="722"/>
      <c r="P15" s="703">
        <v>0</v>
      </c>
      <c r="Q15" s="722"/>
      <c r="R15" s="501"/>
      <c r="S15" s="501"/>
    </row>
    <row r="16" spans="1:19" s="7" customFormat="1" ht="12.75">
      <c r="A16" s="339">
        <v>633</v>
      </c>
      <c r="B16" s="340"/>
      <c r="C16" s="340" t="s">
        <v>10</v>
      </c>
      <c r="D16" s="361">
        <f>SUM(D17,D18,D19,D20,D21,D23,D24,D25,D26,D27)</f>
        <v>11100</v>
      </c>
      <c r="E16" s="361">
        <v>2945</v>
      </c>
      <c r="F16" s="361"/>
      <c r="G16" s="361">
        <v>6648</v>
      </c>
      <c r="H16" s="570"/>
      <c r="I16" s="361">
        <f>I17+I18+I19+I20+I21+I23+I24+I25+I26+I27+I22</f>
        <v>8790</v>
      </c>
      <c r="J16" s="581"/>
      <c r="K16" s="592">
        <f>SUM(K17,K18,K19,K20,K21,K23,K24,K25,K26,K27,K22)</f>
        <v>11600</v>
      </c>
      <c r="L16" s="463">
        <f>L17+L18+L19+L20+L21+L23+L24+L25+L26+L27+L22</f>
        <v>9707.789999999999</v>
      </c>
      <c r="M16" s="463">
        <v>10600</v>
      </c>
      <c r="N16" s="592">
        <f>SUM(N17:N27)</f>
        <v>3151.33</v>
      </c>
      <c r="O16" s="855">
        <f>N16/M16</f>
        <v>0.29729528301886793</v>
      </c>
      <c r="P16" s="463">
        <f>SUM(P17:P28)</f>
        <v>6756.83</v>
      </c>
      <c r="Q16" s="855">
        <f>P16/M16</f>
        <v>0.6374367924528301</v>
      </c>
      <c r="R16" s="463"/>
      <c r="S16" s="463"/>
    </row>
    <row r="17" spans="1:19" s="7" customFormat="1" ht="12.75">
      <c r="A17" s="21">
        <v>633</v>
      </c>
      <c r="B17" s="22" t="s">
        <v>11</v>
      </c>
      <c r="C17" s="22" t="s">
        <v>12</v>
      </c>
      <c r="D17" s="411">
        <v>0</v>
      </c>
      <c r="E17" s="266">
        <v>0</v>
      </c>
      <c r="F17" s="266"/>
      <c r="G17" s="266">
        <v>0</v>
      </c>
      <c r="H17" s="525"/>
      <c r="I17" s="266"/>
      <c r="J17" s="571"/>
      <c r="K17" s="589">
        <v>0</v>
      </c>
      <c r="L17" s="451">
        <v>0</v>
      </c>
      <c r="M17" s="451">
        <v>0</v>
      </c>
      <c r="N17" s="589"/>
      <c r="O17" s="589"/>
      <c r="P17" s="451">
        <v>0</v>
      </c>
      <c r="Q17" s="589"/>
      <c r="R17" s="451"/>
      <c r="S17" s="451"/>
    </row>
    <row r="18" spans="1:19" ht="12.75">
      <c r="A18" s="24">
        <v>633</v>
      </c>
      <c r="B18" s="25" t="s">
        <v>13</v>
      </c>
      <c r="C18" s="29" t="s">
        <v>14</v>
      </c>
      <c r="D18" s="137">
        <v>200</v>
      </c>
      <c r="E18" s="135">
        <v>36</v>
      </c>
      <c r="F18" s="135"/>
      <c r="G18" s="135">
        <v>36</v>
      </c>
      <c r="H18" s="155"/>
      <c r="I18" s="135">
        <v>225</v>
      </c>
      <c r="J18" s="188"/>
      <c r="K18" s="589">
        <v>200</v>
      </c>
      <c r="L18" s="447">
        <v>85</v>
      </c>
      <c r="M18" s="447">
        <v>200</v>
      </c>
      <c r="N18" s="467"/>
      <c r="O18" s="467"/>
      <c r="P18" s="447">
        <v>94</v>
      </c>
      <c r="Q18" s="467"/>
      <c r="R18" s="447"/>
      <c r="S18" s="447"/>
    </row>
    <row r="19" spans="1:19" ht="12.75">
      <c r="A19" s="24">
        <v>633</v>
      </c>
      <c r="B19" s="25" t="s">
        <v>35</v>
      </c>
      <c r="C19" s="29" t="s">
        <v>16</v>
      </c>
      <c r="D19" s="137">
        <v>0</v>
      </c>
      <c r="E19" s="135">
        <v>160</v>
      </c>
      <c r="F19" s="135"/>
      <c r="G19" s="135">
        <v>160</v>
      </c>
      <c r="H19" s="155"/>
      <c r="I19" s="135">
        <v>160</v>
      </c>
      <c r="J19" s="188"/>
      <c r="K19" s="589">
        <v>0</v>
      </c>
      <c r="L19" s="447"/>
      <c r="M19" s="447">
        <v>0</v>
      </c>
      <c r="N19" s="467"/>
      <c r="O19" s="467"/>
      <c r="P19" s="447">
        <v>0</v>
      </c>
      <c r="Q19" s="467"/>
      <c r="R19" s="447"/>
      <c r="S19" s="447"/>
    </row>
    <row r="20" spans="1:19" ht="12.75">
      <c r="A20" s="24">
        <v>633</v>
      </c>
      <c r="B20" s="25" t="s">
        <v>17</v>
      </c>
      <c r="C20" s="29" t="s">
        <v>239</v>
      </c>
      <c r="D20" s="137">
        <v>0</v>
      </c>
      <c r="E20" s="135">
        <v>0</v>
      </c>
      <c r="F20" s="135"/>
      <c r="G20" s="135">
        <v>0</v>
      </c>
      <c r="H20" s="155"/>
      <c r="I20" s="135">
        <v>0</v>
      </c>
      <c r="J20" s="188"/>
      <c r="K20" s="589">
        <v>0</v>
      </c>
      <c r="L20" s="447">
        <v>0</v>
      </c>
      <c r="M20" s="447">
        <v>0</v>
      </c>
      <c r="N20" s="467"/>
      <c r="O20" s="467"/>
      <c r="P20" s="447">
        <v>0</v>
      </c>
      <c r="Q20" s="467"/>
      <c r="R20" s="447"/>
      <c r="S20" s="447"/>
    </row>
    <row r="21" spans="1:19" ht="12.75">
      <c r="A21" s="24">
        <v>633</v>
      </c>
      <c r="B21" s="29" t="s">
        <v>17</v>
      </c>
      <c r="C21" s="29" t="s">
        <v>18</v>
      </c>
      <c r="D21" s="137">
        <v>6000</v>
      </c>
      <c r="E21" s="135">
        <v>1414</v>
      </c>
      <c r="F21" s="135"/>
      <c r="G21" s="135">
        <v>2397</v>
      </c>
      <c r="H21" s="155"/>
      <c r="I21" s="135">
        <v>3628</v>
      </c>
      <c r="J21" s="188"/>
      <c r="K21" s="589">
        <v>6425.1</v>
      </c>
      <c r="L21" s="447">
        <v>6332.82</v>
      </c>
      <c r="M21" s="447">
        <v>6000</v>
      </c>
      <c r="N21" s="467">
        <v>1597.98</v>
      </c>
      <c r="O21" s="467"/>
      <c r="P21" s="447">
        <v>3464.53</v>
      </c>
      <c r="Q21" s="467"/>
      <c r="R21" s="447"/>
      <c r="S21" s="447"/>
    </row>
    <row r="22" spans="1:19" ht="12.75">
      <c r="A22" s="143">
        <v>633</v>
      </c>
      <c r="B22" s="144" t="s">
        <v>17</v>
      </c>
      <c r="C22" s="144" t="s">
        <v>292</v>
      </c>
      <c r="D22" s="137">
        <v>0</v>
      </c>
      <c r="E22" s="563">
        <v>95</v>
      </c>
      <c r="F22" s="135"/>
      <c r="G22" s="423">
        <v>95</v>
      </c>
      <c r="H22" s="155"/>
      <c r="I22" s="423">
        <v>95</v>
      </c>
      <c r="J22" s="188"/>
      <c r="K22" s="589">
        <v>178.9</v>
      </c>
      <c r="L22" s="459">
        <v>178.9</v>
      </c>
      <c r="M22" s="447">
        <v>0</v>
      </c>
      <c r="N22" s="624"/>
      <c r="O22" s="467"/>
      <c r="P22" s="447">
        <v>0</v>
      </c>
      <c r="Q22" s="467"/>
      <c r="R22" s="569"/>
      <c r="S22" s="569"/>
    </row>
    <row r="23" spans="1:19" ht="12.75">
      <c r="A23" s="24">
        <v>633</v>
      </c>
      <c r="B23" s="29" t="s">
        <v>19</v>
      </c>
      <c r="C23" s="29" t="s">
        <v>20</v>
      </c>
      <c r="D23" s="137">
        <v>2300</v>
      </c>
      <c r="E23" s="135">
        <v>1328</v>
      </c>
      <c r="F23" s="135"/>
      <c r="G23" s="135">
        <v>1413</v>
      </c>
      <c r="H23" s="155"/>
      <c r="I23" s="135">
        <v>1856</v>
      </c>
      <c r="J23" s="188"/>
      <c r="K23" s="589">
        <v>2300</v>
      </c>
      <c r="L23" s="447">
        <v>2224.48</v>
      </c>
      <c r="M23" s="447">
        <v>2000</v>
      </c>
      <c r="N23" s="467">
        <v>1118.06</v>
      </c>
      <c r="O23" s="467"/>
      <c r="P23" s="447">
        <v>2352.57</v>
      </c>
      <c r="Q23" s="467"/>
      <c r="R23" s="447"/>
      <c r="S23" s="447"/>
    </row>
    <row r="24" spans="1:19" ht="12.75">
      <c r="A24" s="24">
        <v>633</v>
      </c>
      <c r="B24" s="29" t="s">
        <v>21</v>
      </c>
      <c r="C24" s="29" t="s">
        <v>22</v>
      </c>
      <c r="D24" s="137">
        <v>0</v>
      </c>
      <c r="E24" s="135">
        <v>313</v>
      </c>
      <c r="F24" s="135"/>
      <c r="G24" s="135">
        <v>313</v>
      </c>
      <c r="H24" s="155"/>
      <c r="I24" s="135">
        <v>313</v>
      </c>
      <c r="J24" s="188"/>
      <c r="K24" s="589">
        <v>0</v>
      </c>
      <c r="L24" s="447"/>
      <c r="M24" s="447">
        <v>0</v>
      </c>
      <c r="N24" s="467"/>
      <c r="O24" s="467"/>
      <c r="P24" s="447">
        <v>0</v>
      </c>
      <c r="Q24" s="467"/>
      <c r="R24" s="447"/>
      <c r="S24" s="447"/>
    </row>
    <row r="25" spans="1:19" ht="12.75">
      <c r="A25" s="24">
        <v>633</v>
      </c>
      <c r="B25" s="29" t="s">
        <v>23</v>
      </c>
      <c r="C25" s="29" t="s">
        <v>24</v>
      </c>
      <c r="D25" s="137">
        <v>100</v>
      </c>
      <c r="E25" s="135">
        <v>2</v>
      </c>
      <c r="F25" s="135"/>
      <c r="G25" s="135">
        <v>2</v>
      </c>
      <c r="H25" s="155"/>
      <c r="I25" s="135">
        <v>34</v>
      </c>
      <c r="J25" s="188"/>
      <c r="K25" s="589">
        <v>100</v>
      </c>
      <c r="L25" s="447">
        <v>99.56</v>
      </c>
      <c r="M25" s="467">
        <v>100</v>
      </c>
      <c r="N25" s="467">
        <v>9.29</v>
      </c>
      <c r="O25" s="467"/>
      <c r="P25" s="447">
        <v>29.41</v>
      </c>
      <c r="Q25" s="467"/>
      <c r="R25" s="447"/>
      <c r="S25" s="447"/>
    </row>
    <row r="26" spans="1:19" ht="12.75">
      <c r="A26" s="24">
        <v>633</v>
      </c>
      <c r="B26" s="29" t="s">
        <v>25</v>
      </c>
      <c r="C26" s="29" t="s">
        <v>26</v>
      </c>
      <c r="D26" s="137">
        <v>1500</v>
      </c>
      <c r="E26" s="135">
        <v>320</v>
      </c>
      <c r="F26" s="135"/>
      <c r="G26" s="135">
        <v>1481</v>
      </c>
      <c r="H26" s="155"/>
      <c r="I26" s="135">
        <v>1481</v>
      </c>
      <c r="J26" s="188"/>
      <c r="K26" s="589">
        <v>1500</v>
      </c>
      <c r="L26" s="447">
        <v>288</v>
      </c>
      <c r="M26" s="467">
        <v>1500</v>
      </c>
      <c r="N26" s="467">
        <v>108</v>
      </c>
      <c r="O26" s="467"/>
      <c r="P26" s="447">
        <v>108</v>
      </c>
      <c r="Q26" s="467"/>
      <c r="R26" s="447"/>
      <c r="S26" s="447"/>
    </row>
    <row r="27" spans="1:19" ht="12.75">
      <c r="A27" s="113">
        <v>633</v>
      </c>
      <c r="B27" s="114" t="s">
        <v>27</v>
      </c>
      <c r="C27" s="114" t="s">
        <v>28</v>
      </c>
      <c r="D27" s="137">
        <v>1000</v>
      </c>
      <c r="E27" s="135">
        <v>691</v>
      </c>
      <c r="F27" s="135"/>
      <c r="G27" s="135">
        <v>787</v>
      </c>
      <c r="H27" s="587"/>
      <c r="I27" s="135">
        <v>998</v>
      </c>
      <c r="J27" s="188"/>
      <c r="K27" s="589">
        <v>896</v>
      </c>
      <c r="L27" s="447">
        <v>499.03</v>
      </c>
      <c r="M27" s="467">
        <v>800</v>
      </c>
      <c r="N27" s="467">
        <v>318</v>
      </c>
      <c r="O27" s="467"/>
      <c r="P27" s="447">
        <v>708.32</v>
      </c>
      <c r="Q27" s="467"/>
      <c r="R27" s="447"/>
      <c r="S27" s="447"/>
    </row>
    <row r="28" spans="1:19" s="153" customFormat="1" ht="12.75">
      <c r="A28" s="156">
        <v>633</v>
      </c>
      <c r="B28" s="157" t="s">
        <v>27</v>
      </c>
      <c r="C28" s="157" t="s">
        <v>315</v>
      </c>
      <c r="D28" s="159"/>
      <c r="E28" s="423"/>
      <c r="F28" s="423"/>
      <c r="G28" s="423"/>
      <c r="H28" s="588"/>
      <c r="I28" s="423"/>
      <c r="J28" s="458"/>
      <c r="K28" s="591"/>
      <c r="L28" s="459"/>
      <c r="M28" s="702">
        <v>0</v>
      </c>
      <c r="N28" s="624"/>
      <c r="O28" s="702"/>
      <c r="P28" s="459">
        <v>0</v>
      </c>
      <c r="Q28" s="702"/>
      <c r="R28" s="459"/>
      <c r="S28" s="459"/>
    </row>
    <row r="29" spans="1:19" s="7" customFormat="1" ht="12.75">
      <c r="A29" s="339">
        <v>634</v>
      </c>
      <c r="B29" s="340"/>
      <c r="C29" s="340" t="s">
        <v>29</v>
      </c>
      <c r="D29" s="272">
        <f>SUM(D30,D32,D33,D34,D35)</f>
        <v>6970</v>
      </c>
      <c r="E29" s="361">
        <v>2135</v>
      </c>
      <c r="F29" s="361"/>
      <c r="G29" s="361">
        <v>3254</v>
      </c>
      <c r="H29" s="570"/>
      <c r="I29" s="361">
        <f>I30+I32+I33+I34+I35</f>
        <v>5505</v>
      </c>
      <c r="J29" s="581"/>
      <c r="K29" s="593">
        <f>SUM(K30,K32,K33,K34,K35,K31)</f>
        <v>6983</v>
      </c>
      <c r="L29" s="461">
        <f>L30+L32+L33+L34+L35+L31</f>
        <v>8639.720000000001</v>
      </c>
      <c r="M29" s="593">
        <v>6470</v>
      </c>
      <c r="N29" s="593">
        <f>SUM(N30:N35)</f>
        <v>2580.73</v>
      </c>
      <c r="O29" s="855">
        <f>N29/M29</f>
        <v>0.3988763523956723</v>
      </c>
      <c r="P29" s="461">
        <f>SUM(P30:P35)</f>
        <v>4128.73</v>
      </c>
      <c r="Q29" s="855">
        <f>P29/M29</f>
        <v>0.6381344667697063</v>
      </c>
      <c r="R29" s="461"/>
      <c r="S29" s="461"/>
    </row>
    <row r="30" spans="1:19" ht="12.75">
      <c r="A30" s="31">
        <v>634</v>
      </c>
      <c r="B30" s="32" t="s">
        <v>11</v>
      </c>
      <c r="C30" s="32" t="s">
        <v>30</v>
      </c>
      <c r="D30" s="137">
        <v>4500</v>
      </c>
      <c r="E30" s="135">
        <v>1283</v>
      </c>
      <c r="F30" s="135"/>
      <c r="G30" s="135">
        <v>2546</v>
      </c>
      <c r="H30" s="155"/>
      <c r="I30" s="135">
        <v>3708</v>
      </c>
      <c r="J30" s="188"/>
      <c r="K30" s="589">
        <v>4470</v>
      </c>
      <c r="L30" s="447">
        <v>5211.19</v>
      </c>
      <c r="M30" s="467">
        <v>4000</v>
      </c>
      <c r="N30" s="467">
        <v>1178.17</v>
      </c>
      <c r="O30" s="467"/>
      <c r="P30" s="447">
        <v>2155.4</v>
      </c>
      <c r="Q30" s="467"/>
      <c r="R30" s="447"/>
      <c r="S30" s="447"/>
    </row>
    <row r="31" spans="1:19" s="153" customFormat="1" ht="12.75">
      <c r="A31" s="343">
        <v>634</v>
      </c>
      <c r="B31" s="344" t="s">
        <v>11</v>
      </c>
      <c r="C31" s="344" t="s">
        <v>316</v>
      </c>
      <c r="D31" s="159"/>
      <c r="E31" s="423"/>
      <c r="F31" s="423"/>
      <c r="G31" s="423"/>
      <c r="H31" s="547"/>
      <c r="I31" s="423"/>
      <c r="J31" s="458"/>
      <c r="K31" s="591">
        <v>43</v>
      </c>
      <c r="L31" s="459">
        <v>42.93</v>
      </c>
      <c r="M31" s="702">
        <v>0</v>
      </c>
      <c r="N31" s="624"/>
      <c r="O31" s="702"/>
      <c r="P31" s="459">
        <v>0</v>
      </c>
      <c r="Q31" s="702"/>
      <c r="R31" s="569"/>
      <c r="S31" s="569"/>
    </row>
    <row r="32" spans="1:19" ht="12.75">
      <c r="A32" s="24">
        <v>634</v>
      </c>
      <c r="B32" s="29" t="s">
        <v>13</v>
      </c>
      <c r="C32" s="29" t="s">
        <v>31</v>
      </c>
      <c r="D32" s="137">
        <v>1500</v>
      </c>
      <c r="E32" s="135">
        <v>622</v>
      </c>
      <c r="F32" s="135"/>
      <c r="G32" s="135">
        <v>478</v>
      </c>
      <c r="H32" s="155"/>
      <c r="I32" s="135">
        <v>1522</v>
      </c>
      <c r="J32" s="188"/>
      <c r="K32" s="589">
        <v>1500</v>
      </c>
      <c r="L32" s="447">
        <v>2213.16</v>
      </c>
      <c r="M32" s="467">
        <v>1500</v>
      </c>
      <c r="N32" s="467">
        <v>1126.17</v>
      </c>
      <c r="O32" s="467"/>
      <c r="P32" s="447">
        <v>1556.72</v>
      </c>
      <c r="Q32" s="467"/>
      <c r="R32" s="447"/>
      <c r="S32" s="447"/>
    </row>
    <row r="33" spans="1:19" ht="12.75">
      <c r="A33" s="24">
        <v>634</v>
      </c>
      <c r="B33" s="29" t="s">
        <v>32</v>
      </c>
      <c r="C33" s="29" t="s">
        <v>33</v>
      </c>
      <c r="D33" s="137">
        <v>300</v>
      </c>
      <c r="E33" s="135">
        <v>78</v>
      </c>
      <c r="F33" s="135"/>
      <c r="G33" s="135">
        <v>78</v>
      </c>
      <c r="H33" s="155"/>
      <c r="I33" s="135">
        <v>117</v>
      </c>
      <c r="J33" s="188"/>
      <c r="K33" s="589">
        <v>300</v>
      </c>
      <c r="L33" s="447">
        <v>256.64</v>
      </c>
      <c r="M33" s="467">
        <v>300</v>
      </c>
      <c r="N33" s="467">
        <v>176.39</v>
      </c>
      <c r="O33" s="467"/>
      <c r="P33" s="447">
        <v>264.21</v>
      </c>
      <c r="Q33" s="467"/>
      <c r="R33" s="447"/>
      <c r="S33" s="447"/>
    </row>
    <row r="34" spans="1:19" ht="12.75">
      <c r="A34" s="24">
        <v>634</v>
      </c>
      <c r="B34" s="29" t="s">
        <v>15</v>
      </c>
      <c r="C34" s="29" t="s">
        <v>34</v>
      </c>
      <c r="D34" s="137">
        <v>500</v>
      </c>
      <c r="E34" s="135">
        <v>0</v>
      </c>
      <c r="F34" s="135"/>
      <c r="G34" s="135">
        <v>0</v>
      </c>
      <c r="H34" s="155"/>
      <c r="I34" s="135">
        <v>0</v>
      </c>
      <c r="J34" s="188"/>
      <c r="K34" s="589">
        <v>500</v>
      </c>
      <c r="L34" s="447">
        <v>751.6</v>
      </c>
      <c r="M34" s="467">
        <v>500</v>
      </c>
      <c r="N34" s="467"/>
      <c r="O34" s="467"/>
      <c r="P34" s="447">
        <v>0</v>
      </c>
      <c r="Q34" s="467"/>
      <c r="R34" s="447"/>
      <c r="S34" s="447"/>
    </row>
    <row r="35" spans="1:19" ht="12.75">
      <c r="A35" s="113">
        <v>634</v>
      </c>
      <c r="B35" s="114" t="s">
        <v>35</v>
      </c>
      <c r="C35" s="114" t="s">
        <v>36</v>
      </c>
      <c r="D35" s="137">
        <v>170</v>
      </c>
      <c r="E35" s="135">
        <v>152</v>
      </c>
      <c r="F35" s="135"/>
      <c r="G35" s="135">
        <v>152</v>
      </c>
      <c r="H35" s="155"/>
      <c r="I35" s="135">
        <v>158</v>
      </c>
      <c r="J35" s="188"/>
      <c r="K35" s="589">
        <v>170</v>
      </c>
      <c r="L35" s="447">
        <v>164.2</v>
      </c>
      <c r="M35" s="467">
        <v>170</v>
      </c>
      <c r="N35" s="467">
        <v>100</v>
      </c>
      <c r="O35" s="467"/>
      <c r="P35" s="447">
        <v>152.4</v>
      </c>
      <c r="Q35" s="467"/>
      <c r="R35" s="447"/>
      <c r="S35" s="447"/>
    </row>
    <row r="36" spans="1:19" s="7" customFormat="1" ht="12.75">
      <c r="A36" s="221">
        <v>635</v>
      </c>
      <c r="B36" s="222"/>
      <c r="C36" s="222" t="s">
        <v>37</v>
      </c>
      <c r="D36" s="272">
        <f>SUM(D37,D38,D39)</f>
        <v>1900</v>
      </c>
      <c r="E36" s="361">
        <v>62</v>
      </c>
      <c r="F36" s="361"/>
      <c r="G36" s="361">
        <v>1453</v>
      </c>
      <c r="H36" s="570"/>
      <c r="I36" s="361">
        <f>I37+I38+I39</f>
        <v>1453</v>
      </c>
      <c r="J36" s="581"/>
      <c r="K36" s="593">
        <f>SUM(K37,K38,K39)</f>
        <v>1637</v>
      </c>
      <c r="L36" s="461">
        <f>L37+L38+L39</f>
        <v>885.85</v>
      </c>
      <c r="M36" s="593">
        <v>1637</v>
      </c>
      <c r="N36" s="593">
        <f>SUM(N37:N38)</f>
        <v>403.44</v>
      </c>
      <c r="O36" s="855">
        <f>N36/M36</f>
        <v>0.24645082467929139</v>
      </c>
      <c r="P36" s="461">
        <f>SUM(P37:P39)</f>
        <v>892.69</v>
      </c>
      <c r="Q36" s="855">
        <f>P36/M36</f>
        <v>0.545320708613317</v>
      </c>
      <c r="R36" s="461"/>
      <c r="S36" s="461"/>
    </row>
    <row r="37" spans="1:19" ht="12.75">
      <c r="A37" s="31">
        <v>635</v>
      </c>
      <c r="B37" s="32" t="s">
        <v>13</v>
      </c>
      <c r="C37" s="32" t="s">
        <v>38</v>
      </c>
      <c r="D37" s="137">
        <v>100</v>
      </c>
      <c r="E37" s="135">
        <v>0</v>
      </c>
      <c r="F37" s="135"/>
      <c r="G37" s="135">
        <v>0</v>
      </c>
      <c r="H37" s="155"/>
      <c r="I37" s="135">
        <v>0</v>
      </c>
      <c r="J37" s="188"/>
      <c r="K37" s="589">
        <v>100</v>
      </c>
      <c r="L37" s="447">
        <v>42</v>
      </c>
      <c r="M37" s="467">
        <v>100</v>
      </c>
      <c r="N37" s="467"/>
      <c r="O37" s="467"/>
      <c r="P37" s="447">
        <v>132.58</v>
      </c>
      <c r="Q37" s="467"/>
      <c r="R37" s="447"/>
      <c r="S37" s="447"/>
    </row>
    <row r="38" spans="1:19" ht="12.75">
      <c r="A38" s="24">
        <v>635</v>
      </c>
      <c r="B38" s="29" t="s">
        <v>15</v>
      </c>
      <c r="C38" s="29" t="s">
        <v>39</v>
      </c>
      <c r="D38" s="137">
        <v>800</v>
      </c>
      <c r="E38" s="135">
        <v>0</v>
      </c>
      <c r="F38" s="135"/>
      <c r="G38" s="135">
        <v>755</v>
      </c>
      <c r="H38" s="155"/>
      <c r="I38" s="135">
        <v>755</v>
      </c>
      <c r="J38" s="188"/>
      <c r="K38" s="589">
        <v>550</v>
      </c>
      <c r="L38" s="447">
        <v>184.78</v>
      </c>
      <c r="M38" s="467">
        <v>550</v>
      </c>
      <c r="N38" s="467">
        <v>403.44</v>
      </c>
      <c r="O38" s="467"/>
      <c r="P38" s="447">
        <v>705.5</v>
      </c>
      <c r="Q38" s="467"/>
      <c r="R38" s="447"/>
      <c r="S38" s="447"/>
    </row>
    <row r="39" spans="1:19" ht="12.75">
      <c r="A39" s="113">
        <v>635</v>
      </c>
      <c r="B39" s="114" t="s">
        <v>17</v>
      </c>
      <c r="C39" s="114" t="s">
        <v>40</v>
      </c>
      <c r="D39" s="137">
        <v>1000</v>
      </c>
      <c r="E39" s="135">
        <v>62</v>
      </c>
      <c r="F39" s="135"/>
      <c r="G39" s="135">
        <v>698</v>
      </c>
      <c r="H39" s="155"/>
      <c r="I39" s="135">
        <v>698</v>
      </c>
      <c r="J39" s="188"/>
      <c r="K39" s="589">
        <v>987</v>
      </c>
      <c r="L39" s="447">
        <v>659.07</v>
      </c>
      <c r="M39" s="467">
        <v>987</v>
      </c>
      <c r="N39" s="467">
        <v>3.25</v>
      </c>
      <c r="O39" s="467"/>
      <c r="P39" s="447">
        <v>54.61</v>
      </c>
      <c r="Q39" s="467"/>
      <c r="R39" s="447"/>
      <c r="S39" s="447"/>
    </row>
    <row r="40" spans="1:19" s="7" customFormat="1" ht="12.75">
      <c r="A40" s="221">
        <v>636</v>
      </c>
      <c r="B40" s="222"/>
      <c r="C40" s="222" t="s">
        <v>41</v>
      </c>
      <c r="D40" s="272">
        <f>SUM(D41,D42,D43)</f>
        <v>1000</v>
      </c>
      <c r="E40" s="361">
        <v>299</v>
      </c>
      <c r="F40" s="361"/>
      <c r="G40" s="361">
        <v>608</v>
      </c>
      <c r="H40" s="570"/>
      <c r="I40" s="361">
        <f>I41+I42+I43</f>
        <v>608</v>
      </c>
      <c r="J40" s="581"/>
      <c r="K40" s="593">
        <f>SUM(K41,K42,K43)</f>
        <v>1200</v>
      </c>
      <c r="L40" s="461">
        <f>L41+L42+L43</f>
        <v>1216.36</v>
      </c>
      <c r="M40" s="593">
        <v>1200</v>
      </c>
      <c r="N40" s="593"/>
      <c r="O40" s="723"/>
      <c r="P40" s="461">
        <f>SUM(P41:P43)</f>
        <v>597.6</v>
      </c>
      <c r="Q40" s="910">
        <f>P40/M40</f>
        <v>0.498</v>
      </c>
      <c r="R40" s="461"/>
      <c r="S40" s="461"/>
    </row>
    <row r="41" spans="1:19" ht="12.75">
      <c r="A41" s="31">
        <v>636</v>
      </c>
      <c r="B41" s="32" t="s">
        <v>11</v>
      </c>
      <c r="C41" s="32" t="s">
        <v>40</v>
      </c>
      <c r="D41" s="137">
        <v>1000</v>
      </c>
      <c r="E41" s="135">
        <v>299</v>
      </c>
      <c r="F41" s="135"/>
      <c r="G41" s="135">
        <v>608</v>
      </c>
      <c r="H41" s="155"/>
      <c r="I41" s="135">
        <v>608</v>
      </c>
      <c r="J41" s="188"/>
      <c r="K41" s="589">
        <v>1200</v>
      </c>
      <c r="L41" s="447">
        <v>1216.36</v>
      </c>
      <c r="M41" s="467">
        <v>1200</v>
      </c>
      <c r="N41" s="467"/>
      <c r="O41" s="724"/>
      <c r="P41" s="447">
        <v>597.6</v>
      </c>
      <c r="Q41" s="724"/>
      <c r="R41" s="447"/>
      <c r="S41" s="447"/>
    </row>
    <row r="42" spans="1:19" ht="12.75">
      <c r="A42" s="34">
        <v>636</v>
      </c>
      <c r="B42" s="35" t="s">
        <v>13</v>
      </c>
      <c r="C42" s="35" t="s">
        <v>39</v>
      </c>
      <c r="D42" s="137">
        <v>0</v>
      </c>
      <c r="E42" s="135">
        <v>0</v>
      </c>
      <c r="F42" s="135"/>
      <c r="G42" s="135">
        <v>0</v>
      </c>
      <c r="H42" s="155"/>
      <c r="I42" s="135">
        <v>0</v>
      </c>
      <c r="J42" s="188"/>
      <c r="K42" s="589">
        <v>0</v>
      </c>
      <c r="L42" s="447">
        <v>0</v>
      </c>
      <c r="M42" s="467">
        <v>0</v>
      </c>
      <c r="N42" s="467"/>
      <c r="O42" s="467"/>
      <c r="P42" s="447">
        <v>0</v>
      </c>
      <c r="Q42" s="467"/>
      <c r="R42" s="447"/>
      <c r="S42" s="447"/>
    </row>
    <row r="43" spans="1:19" ht="12.75">
      <c r="A43" s="132">
        <v>636</v>
      </c>
      <c r="B43" s="124" t="s">
        <v>15</v>
      </c>
      <c r="C43" s="124" t="s">
        <v>42</v>
      </c>
      <c r="D43" s="137">
        <v>0</v>
      </c>
      <c r="E43" s="135">
        <v>0</v>
      </c>
      <c r="F43" s="135"/>
      <c r="G43" s="135">
        <v>0</v>
      </c>
      <c r="H43" s="155"/>
      <c r="I43" s="135">
        <v>0</v>
      </c>
      <c r="J43" s="188"/>
      <c r="K43" s="589">
        <v>0</v>
      </c>
      <c r="L43" s="447">
        <v>0</v>
      </c>
      <c r="M43" s="467">
        <v>0</v>
      </c>
      <c r="N43" s="467"/>
      <c r="O43" s="467"/>
      <c r="P43" s="447">
        <v>0</v>
      </c>
      <c r="Q43" s="467"/>
      <c r="R43" s="447"/>
      <c r="S43" s="447"/>
    </row>
    <row r="44" spans="1:19" ht="12.75" hidden="1">
      <c r="A44" s="35"/>
      <c r="B44" s="35"/>
      <c r="C44" s="35"/>
      <c r="D44" s="216"/>
      <c r="E44" s="135"/>
      <c r="F44" s="135"/>
      <c r="G44" s="135"/>
      <c r="H44" s="155"/>
      <c r="I44" s="135"/>
      <c r="J44" s="188"/>
      <c r="K44" s="589"/>
      <c r="L44" s="216"/>
      <c r="M44" s="467"/>
      <c r="N44" s="467"/>
      <c r="O44" s="467"/>
      <c r="P44" s="447"/>
      <c r="Q44" s="467"/>
      <c r="R44" s="216"/>
      <c r="S44" s="216"/>
    </row>
    <row r="45" spans="1:19" ht="12.75" hidden="1">
      <c r="A45" s="35"/>
      <c r="B45" s="35"/>
      <c r="C45" s="35"/>
      <c r="D45" s="216"/>
      <c r="E45" s="135"/>
      <c r="F45" s="135"/>
      <c r="G45" s="135"/>
      <c r="H45" s="155"/>
      <c r="I45" s="135"/>
      <c r="J45" s="188"/>
      <c r="K45" s="589"/>
      <c r="L45" s="216"/>
      <c r="M45" s="467"/>
      <c r="N45" s="467"/>
      <c r="O45" s="467"/>
      <c r="P45" s="447"/>
      <c r="Q45" s="467"/>
      <c r="R45" s="216"/>
      <c r="S45" s="216"/>
    </row>
    <row r="46" spans="1:19" ht="12.75" hidden="1">
      <c r="A46" s="35"/>
      <c r="B46" s="35"/>
      <c r="C46" s="35"/>
      <c r="D46" s="188"/>
      <c r="E46" s="135"/>
      <c r="F46" s="135"/>
      <c r="G46" s="135"/>
      <c r="H46" s="155"/>
      <c r="I46" s="135"/>
      <c r="J46" s="188"/>
      <c r="K46" s="594"/>
      <c r="L46" s="188"/>
      <c r="M46" s="594"/>
      <c r="N46" s="594"/>
      <c r="O46" s="594"/>
      <c r="P46" s="764"/>
      <c r="Q46" s="594"/>
      <c r="R46" s="188"/>
      <c r="S46" s="188"/>
    </row>
    <row r="47" spans="1:19" ht="12.75" hidden="1">
      <c r="A47" s="35"/>
      <c r="B47" s="35"/>
      <c r="C47" s="35"/>
      <c r="D47" s="188"/>
      <c r="E47" s="135"/>
      <c r="F47" s="135"/>
      <c r="G47" s="135"/>
      <c r="H47" s="155"/>
      <c r="I47" s="135"/>
      <c r="J47" s="188"/>
      <c r="K47" s="594"/>
      <c r="L47" s="188"/>
      <c r="M47" s="594"/>
      <c r="N47" s="594"/>
      <c r="O47" s="594"/>
      <c r="P47" s="764"/>
      <c r="Q47" s="594"/>
      <c r="R47" s="188"/>
      <c r="S47" s="188"/>
    </row>
    <row r="48" spans="1:19" s="7" customFormat="1" ht="12.75">
      <c r="A48" s="221">
        <v>637</v>
      </c>
      <c r="B48" s="222"/>
      <c r="C48" s="222" t="s">
        <v>43</v>
      </c>
      <c r="D48" s="272">
        <f>SUM(D49,D50,D51,D52,D53,D54,D55,D56,D59,D61,D62,D64,D65,D66)</f>
        <v>32350</v>
      </c>
      <c r="E48" s="361">
        <v>18243</v>
      </c>
      <c r="F48" s="361"/>
      <c r="G48" s="361">
        <v>32237</v>
      </c>
      <c r="H48" s="570"/>
      <c r="I48" s="361">
        <f>I49+I50+I51+I52+I54+I55+I56+I59+I61+I62+I64+I65+I66+I53</f>
        <v>39407</v>
      </c>
      <c r="J48" s="581"/>
      <c r="K48" s="593">
        <f>K49+K50+K51+K52+K56+K59+K61+K62+K63+K64+K65+K66+K60</f>
        <v>41986.299999999996</v>
      </c>
      <c r="L48" s="461">
        <f>L49+L50+L51+L52+L54+L55+L56+L59+L61+L62+L63+L64+L65+L60+L66</f>
        <v>43082.88</v>
      </c>
      <c r="M48" s="593">
        <f>SUM(M49,M50,M51,M52,M56,M59,M61,M62,M64,M65)</f>
        <v>36050</v>
      </c>
      <c r="N48" s="592">
        <f>SUM(N49:N66)</f>
        <v>8293.51</v>
      </c>
      <c r="O48" s="855">
        <f>N48/M48</f>
        <v>0.23005575589459085</v>
      </c>
      <c r="P48" s="461">
        <f>P49+P50+P51+P52+P53+P54+P55+P56+P59+P60+P61+P62+P63+P64+P65+P66</f>
        <v>18662.9</v>
      </c>
      <c r="Q48" s="855">
        <f>P48/M48</f>
        <v>0.5176948682385576</v>
      </c>
      <c r="R48" s="461"/>
      <c r="S48" s="461"/>
    </row>
    <row r="49" spans="1:19" ht="12.75">
      <c r="A49" s="31">
        <v>637</v>
      </c>
      <c r="B49" s="32" t="s">
        <v>11</v>
      </c>
      <c r="C49" s="32" t="s">
        <v>44</v>
      </c>
      <c r="D49" s="216">
        <v>300</v>
      </c>
      <c r="E49" s="135">
        <v>122</v>
      </c>
      <c r="F49" s="135"/>
      <c r="G49" s="135">
        <v>122</v>
      </c>
      <c r="H49" s="155"/>
      <c r="I49" s="135">
        <v>122</v>
      </c>
      <c r="J49" s="188"/>
      <c r="K49" s="589">
        <v>50</v>
      </c>
      <c r="L49" s="447">
        <v>10</v>
      </c>
      <c r="M49" s="467">
        <v>50</v>
      </c>
      <c r="N49" s="725"/>
      <c r="O49" s="467"/>
      <c r="P49" s="447">
        <v>49</v>
      </c>
      <c r="Q49" s="467"/>
      <c r="R49" s="447"/>
      <c r="S49" s="447"/>
    </row>
    <row r="50" spans="1:19" ht="12.75">
      <c r="A50" s="24">
        <v>637</v>
      </c>
      <c r="B50" s="29" t="s">
        <v>45</v>
      </c>
      <c r="C50" s="29" t="s">
        <v>46</v>
      </c>
      <c r="D50" s="216">
        <v>500</v>
      </c>
      <c r="E50" s="135">
        <v>5000</v>
      </c>
      <c r="F50" s="135"/>
      <c r="G50" s="135">
        <v>11031</v>
      </c>
      <c r="H50" s="155"/>
      <c r="I50" s="135">
        <v>11954</v>
      </c>
      <c r="J50" s="188"/>
      <c r="K50" s="589">
        <v>500</v>
      </c>
      <c r="L50" s="447">
        <v>535.1</v>
      </c>
      <c r="M50" s="467">
        <v>500</v>
      </c>
      <c r="N50" s="725"/>
      <c r="O50" s="467"/>
      <c r="P50" s="447">
        <v>9.37</v>
      </c>
      <c r="Q50" s="467"/>
      <c r="R50" s="447"/>
      <c r="S50" s="447"/>
    </row>
    <row r="51" spans="1:19" ht="12.75">
      <c r="A51" s="24">
        <v>637</v>
      </c>
      <c r="B51" s="29" t="s">
        <v>32</v>
      </c>
      <c r="C51" s="29" t="s">
        <v>47</v>
      </c>
      <c r="D51" s="216">
        <v>300</v>
      </c>
      <c r="E51" s="135">
        <v>80</v>
      </c>
      <c r="F51" s="135"/>
      <c r="G51" s="135">
        <v>80</v>
      </c>
      <c r="H51" s="155"/>
      <c r="I51" s="135">
        <v>80</v>
      </c>
      <c r="J51" s="188"/>
      <c r="K51" s="589">
        <v>550</v>
      </c>
      <c r="L51" s="447">
        <v>563.1</v>
      </c>
      <c r="M51" s="467">
        <v>550</v>
      </c>
      <c r="N51" s="725"/>
      <c r="O51" s="467"/>
      <c r="P51" s="447">
        <v>162.72</v>
      </c>
      <c r="Q51" s="467"/>
      <c r="R51" s="447"/>
      <c r="S51" s="447"/>
    </row>
    <row r="52" spans="1:19" ht="12.75">
      <c r="A52" s="24">
        <v>637</v>
      </c>
      <c r="B52" s="29" t="s">
        <v>15</v>
      </c>
      <c r="C52" s="29" t="s">
        <v>48</v>
      </c>
      <c r="D52" s="216">
        <v>8000</v>
      </c>
      <c r="E52" s="135">
        <v>6696</v>
      </c>
      <c r="F52" s="135"/>
      <c r="G52" s="135">
        <v>6490</v>
      </c>
      <c r="H52" s="155"/>
      <c r="I52" s="135">
        <v>7424</v>
      </c>
      <c r="J52" s="188"/>
      <c r="K52" s="589">
        <v>10000</v>
      </c>
      <c r="L52" s="447">
        <v>9186.84</v>
      </c>
      <c r="M52" s="467">
        <v>10000</v>
      </c>
      <c r="N52" s="733">
        <v>2297.58</v>
      </c>
      <c r="O52" s="718"/>
      <c r="P52" s="447">
        <v>5895</v>
      </c>
      <c r="Q52" s="718"/>
      <c r="R52" s="447"/>
      <c r="S52" s="447"/>
    </row>
    <row r="53" spans="1:19" ht="12.75">
      <c r="A53" s="24">
        <v>637</v>
      </c>
      <c r="B53" s="29" t="s">
        <v>15</v>
      </c>
      <c r="C53" s="29" t="s">
        <v>258</v>
      </c>
      <c r="D53" s="216">
        <v>0</v>
      </c>
      <c r="E53" s="135">
        <v>0</v>
      </c>
      <c r="F53" s="135"/>
      <c r="G53" s="135">
        <v>1902</v>
      </c>
      <c r="H53" s="155"/>
      <c r="I53" s="135">
        <v>1902</v>
      </c>
      <c r="J53" s="188"/>
      <c r="K53" s="589">
        <v>0</v>
      </c>
      <c r="L53" s="472">
        <v>1914.84</v>
      </c>
      <c r="M53" s="467">
        <v>0</v>
      </c>
      <c r="N53" s="472"/>
      <c r="O53" s="447"/>
      <c r="P53" s="447">
        <v>0</v>
      </c>
      <c r="Q53" s="447"/>
      <c r="R53" s="472"/>
      <c r="S53" s="472"/>
    </row>
    <row r="54" spans="1:19" ht="12.75">
      <c r="A54" s="24">
        <v>637</v>
      </c>
      <c r="B54" s="29" t="s">
        <v>35</v>
      </c>
      <c r="C54" s="29" t="s">
        <v>49</v>
      </c>
      <c r="D54" s="216">
        <v>0</v>
      </c>
      <c r="E54" s="135">
        <v>0</v>
      </c>
      <c r="F54" s="135"/>
      <c r="G54" s="135">
        <v>0</v>
      </c>
      <c r="H54" s="155"/>
      <c r="I54" s="135">
        <v>0</v>
      </c>
      <c r="J54" s="188"/>
      <c r="K54" s="589">
        <v>0</v>
      </c>
      <c r="L54" s="447">
        <v>1680</v>
      </c>
      <c r="M54" s="467">
        <v>0</v>
      </c>
      <c r="N54" s="676"/>
      <c r="O54" s="447"/>
      <c r="P54" s="447">
        <v>1200</v>
      </c>
      <c r="Q54" s="447"/>
      <c r="R54" s="447"/>
      <c r="S54" s="447"/>
    </row>
    <row r="55" spans="1:19" ht="12.75">
      <c r="A55" s="24">
        <v>637</v>
      </c>
      <c r="B55" s="29" t="s">
        <v>23</v>
      </c>
      <c r="C55" s="29" t="s">
        <v>50</v>
      </c>
      <c r="D55" s="216">
        <v>0</v>
      </c>
      <c r="E55" s="135">
        <v>0</v>
      </c>
      <c r="F55" s="135"/>
      <c r="G55" s="135">
        <v>0</v>
      </c>
      <c r="H55" s="155"/>
      <c r="I55" s="135">
        <v>0</v>
      </c>
      <c r="J55" s="188"/>
      <c r="K55" s="589">
        <v>0</v>
      </c>
      <c r="L55" s="447"/>
      <c r="M55" s="467">
        <v>0</v>
      </c>
      <c r="N55" s="676"/>
      <c r="O55" s="447"/>
      <c r="P55" s="447">
        <v>0</v>
      </c>
      <c r="Q55" s="447"/>
      <c r="R55" s="447"/>
      <c r="S55" s="447"/>
    </row>
    <row r="56" spans="1:19" ht="12.75">
      <c r="A56" s="113">
        <v>637</v>
      </c>
      <c r="B56" s="114" t="s">
        <v>51</v>
      </c>
      <c r="C56" s="114" t="s">
        <v>52</v>
      </c>
      <c r="D56" s="216">
        <v>2000</v>
      </c>
      <c r="E56" s="135">
        <v>1802</v>
      </c>
      <c r="F56" s="135"/>
      <c r="G56" s="135">
        <v>2620</v>
      </c>
      <c r="H56" s="155"/>
      <c r="I56" s="135">
        <v>3086</v>
      </c>
      <c r="J56" s="188"/>
      <c r="K56" s="589">
        <v>4000</v>
      </c>
      <c r="L56" s="447">
        <v>4014.45</v>
      </c>
      <c r="M56" s="467">
        <v>4000</v>
      </c>
      <c r="N56" s="733">
        <v>556.67</v>
      </c>
      <c r="O56" s="718"/>
      <c r="P56" s="447">
        <v>865.58</v>
      </c>
      <c r="Q56" s="718"/>
      <c r="R56" s="447"/>
      <c r="S56" s="447"/>
    </row>
    <row r="57" spans="1:19" ht="12.75">
      <c r="A57" s="132"/>
      <c r="B57" s="124"/>
      <c r="C57" s="125"/>
      <c r="D57" s="216"/>
      <c r="E57" s="135"/>
      <c r="F57" s="135"/>
      <c r="G57" s="135"/>
      <c r="H57" s="155"/>
      <c r="I57" s="135"/>
      <c r="J57" s="188"/>
      <c r="K57" s="589"/>
      <c r="L57" s="447"/>
      <c r="M57" s="216"/>
      <c r="N57" s="676"/>
      <c r="O57" s="718"/>
      <c r="P57" s="447"/>
      <c r="Q57" s="718"/>
      <c r="R57" s="447"/>
      <c r="S57" s="447"/>
    </row>
    <row r="58" spans="1:19" s="358" customFormat="1" ht="25.5">
      <c r="A58" s="880" t="s">
        <v>1</v>
      </c>
      <c r="B58" s="881"/>
      <c r="C58" s="882"/>
      <c r="D58" s="883">
        <v>2012</v>
      </c>
      <c r="E58" s="884" t="s">
        <v>267</v>
      </c>
      <c r="F58" s="885" t="s">
        <v>2</v>
      </c>
      <c r="G58" s="884" t="s">
        <v>268</v>
      </c>
      <c r="H58" s="885" t="s">
        <v>2</v>
      </c>
      <c r="I58" s="884" t="s">
        <v>269</v>
      </c>
      <c r="J58" s="885" t="s">
        <v>2</v>
      </c>
      <c r="K58" s="886" t="s">
        <v>360</v>
      </c>
      <c r="L58" s="886" t="s">
        <v>383</v>
      </c>
      <c r="M58" s="887">
        <v>2013</v>
      </c>
      <c r="N58" s="430" t="s">
        <v>382</v>
      </c>
      <c r="O58" s="677" t="s">
        <v>2</v>
      </c>
      <c r="P58" s="889" t="s">
        <v>329</v>
      </c>
      <c r="Q58" s="677" t="s">
        <v>2</v>
      </c>
      <c r="R58" s="430" t="s">
        <v>384</v>
      </c>
      <c r="S58" s="430" t="s">
        <v>369</v>
      </c>
    </row>
    <row r="59" spans="1:19" ht="12.75">
      <c r="A59" s="31">
        <v>637</v>
      </c>
      <c r="B59" s="32" t="s">
        <v>53</v>
      </c>
      <c r="C59" s="32" t="s">
        <v>54</v>
      </c>
      <c r="D59" s="216">
        <v>14000</v>
      </c>
      <c r="E59" s="135">
        <v>4145</v>
      </c>
      <c r="F59" s="135"/>
      <c r="G59" s="135">
        <v>8448</v>
      </c>
      <c r="H59" s="155"/>
      <c r="I59" s="135">
        <v>12669</v>
      </c>
      <c r="J59" s="188"/>
      <c r="K59" s="589">
        <v>15450</v>
      </c>
      <c r="L59" s="447">
        <v>15465.89</v>
      </c>
      <c r="M59" s="447">
        <v>15450</v>
      </c>
      <c r="N59" s="676">
        <v>4110.48</v>
      </c>
      <c r="O59" s="855"/>
      <c r="P59" s="447">
        <v>8412.4</v>
      </c>
      <c r="Q59" s="855"/>
      <c r="R59" s="447"/>
      <c r="S59" s="447"/>
    </row>
    <row r="60" spans="1:19" s="153" customFormat="1" ht="12.75">
      <c r="A60" s="143">
        <v>637</v>
      </c>
      <c r="B60" s="144" t="s">
        <v>53</v>
      </c>
      <c r="C60" s="144" t="s">
        <v>334</v>
      </c>
      <c r="D60" s="311"/>
      <c r="E60" s="423"/>
      <c r="F60" s="423"/>
      <c r="G60" s="423"/>
      <c r="H60" s="547"/>
      <c r="I60" s="423"/>
      <c r="J60" s="458"/>
      <c r="K60" s="591">
        <v>457.6</v>
      </c>
      <c r="L60" s="470">
        <v>457.6</v>
      </c>
      <c r="M60" s="459">
        <v>0</v>
      </c>
      <c r="N60" s="489"/>
      <c r="O60" s="459"/>
      <c r="P60" s="459">
        <v>0</v>
      </c>
      <c r="Q60" s="459"/>
      <c r="R60" s="459"/>
      <c r="S60" s="459"/>
    </row>
    <row r="61" spans="1:19" ht="12.75">
      <c r="A61" s="24">
        <v>637</v>
      </c>
      <c r="B61" s="29" t="s">
        <v>55</v>
      </c>
      <c r="C61" s="29" t="s">
        <v>56</v>
      </c>
      <c r="D61" s="216">
        <v>1000</v>
      </c>
      <c r="E61" s="135">
        <v>66</v>
      </c>
      <c r="F61" s="135"/>
      <c r="G61" s="135">
        <v>1035</v>
      </c>
      <c r="H61" s="155"/>
      <c r="I61" s="135">
        <v>1035</v>
      </c>
      <c r="J61" s="188"/>
      <c r="K61" s="589">
        <v>1250</v>
      </c>
      <c r="L61" s="447">
        <v>1628.7</v>
      </c>
      <c r="M61" s="447">
        <v>1250</v>
      </c>
      <c r="N61" s="676">
        <v>342.28</v>
      </c>
      <c r="O61" s="447"/>
      <c r="P61" s="447">
        <v>684.56</v>
      </c>
      <c r="Q61" s="447"/>
      <c r="R61" s="447"/>
      <c r="S61" s="447"/>
    </row>
    <row r="62" spans="1:19" ht="12.75">
      <c r="A62" s="24">
        <v>637</v>
      </c>
      <c r="B62" s="29" t="s">
        <v>27</v>
      </c>
      <c r="C62" s="29" t="s">
        <v>57</v>
      </c>
      <c r="D62" s="216">
        <v>1000</v>
      </c>
      <c r="E62" s="562">
        <v>176</v>
      </c>
      <c r="F62" s="135"/>
      <c r="G62" s="562">
        <v>353</v>
      </c>
      <c r="H62" s="155"/>
      <c r="I62" s="562">
        <v>613</v>
      </c>
      <c r="J62" s="188"/>
      <c r="K62" s="589">
        <v>1000</v>
      </c>
      <c r="L62" s="447">
        <v>992.88</v>
      </c>
      <c r="M62" s="447">
        <v>1000</v>
      </c>
      <c r="N62" s="726">
        <v>240.38</v>
      </c>
      <c r="O62" s="447"/>
      <c r="P62" s="447">
        <v>491.15</v>
      </c>
      <c r="Q62" s="447"/>
      <c r="R62" s="447"/>
      <c r="S62" s="447"/>
    </row>
    <row r="63" spans="1:19" ht="12.75">
      <c r="A63" s="24">
        <v>637</v>
      </c>
      <c r="B63" s="29" t="s">
        <v>317</v>
      </c>
      <c r="C63" s="29" t="s">
        <v>318</v>
      </c>
      <c r="D63" s="216"/>
      <c r="E63" s="562"/>
      <c r="F63" s="135"/>
      <c r="G63" s="562"/>
      <c r="H63" s="155"/>
      <c r="I63" s="562"/>
      <c r="J63" s="188"/>
      <c r="K63" s="589">
        <v>3689.39</v>
      </c>
      <c r="L63" s="447">
        <v>3689.39</v>
      </c>
      <c r="M63" s="447">
        <v>0</v>
      </c>
      <c r="N63" s="726"/>
      <c r="O63" s="447"/>
      <c r="P63" s="447">
        <v>0</v>
      </c>
      <c r="Q63" s="447"/>
      <c r="R63" s="447"/>
      <c r="S63" s="447"/>
    </row>
    <row r="64" spans="1:19" ht="12.75">
      <c r="A64" s="24">
        <v>637</v>
      </c>
      <c r="B64" s="29" t="s">
        <v>223</v>
      </c>
      <c r="C64" s="29" t="s">
        <v>59</v>
      </c>
      <c r="D64" s="216">
        <v>250</v>
      </c>
      <c r="E64" s="135">
        <v>156</v>
      </c>
      <c r="F64" s="135"/>
      <c r="G64" s="135">
        <v>153</v>
      </c>
      <c r="H64" s="534"/>
      <c r="I64" s="135">
        <v>221</v>
      </c>
      <c r="J64" s="188"/>
      <c r="K64" s="589">
        <v>250</v>
      </c>
      <c r="L64" s="447">
        <v>272</v>
      </c>
      <c r="M64" s="447">
        <v>250</v>
      </c>
      <c r="N64" s="676"/>
      <c r="O64" s="447"/>
      <c r="P64" s="447">
        <v>147</v>
      </c>
      <c r="Q64" s="447"/>
      <c r="R64" s="447"/>
      <c r="S64" s="447"/>
    </row>
    <row r="65" spans="1:19" ht="12.75">
      <c r="A65" s="24">
        <v>637</v>
      </c>
      <c r="B65" s="29" t="s">
        <v>58</v>
      </c>
      <c r="C65" s="29" t="s">
        <v>230</v>
      </c>
      <c r="D65" s="216">
        <v>3000</v>
      </c>
      <c r="E65" s="135">
        <v>0</v>
      </c>
      <c r="F65" s="135"/>
      <c r="G65" s="135">
        <v>0</v>
      </c>
      <c r="H65" s="155"/>
      <c r="I65" s="135">
        <v>0</v>
      </c>
      <c r="J65" s="188"/>
      <c r="K65" s="589">
        <v>3000</v>
      </c>
      <c r="L65" s="447">
        <v>2797.62</v>
      </c>
      <c r="M65" s="447">
        <v>3000</v>
      </c>
      <c r="N65" s="676">
        <v>746.12</v>
      </c>
      <c r="O65" s="447"/>
      <c r="P65" s="447">
        <v>746.12</v>
      </c>
      <c r="Q65" s="447"/>
      <c r="R65" s="447"/>
      <c r="S65" s="447"/>
    </row>
    <row r="66" spans="1:19" s="153" customFormat="1" ht="12.75">
      <c r="A66" s="160">
        <v>637</v>
      </c>
      <c r="B66" s="161" t="s">
        <v>60</v>
      </c>
      <c r="C66" s="161" t="s">
        <v>238</v>
      </c>
      <c r="D66" s="311">
        <v>2000</v>
      </c>
      <c r="E66" s="423">
        <v>0</v>
      </c>
      <c r="F66" s="423"/>
      <c r="G66" s="423">
        <v>0</v>
      </c>
      <c r="H66" s="547"/>
      <c r="I66" s="423">
        <v>301</v>
      </c>
      <c r="J66" s="458"/>
      <c r="K66" s="622">
        <v>1789.31</v>
      </c>
      <c r="L66" s="459">
        <v>1789.31</v>
      </c>
      <c r="M66" s="459">
        <v>0</v>
      </c>
      <c r="N66" s="727"/>
      <c r="O66" s="701"/>
      <c r="P66" s="459">
        <v>0</v>
      </c>
      <c r="Q66" s="701"/>
      <c r="R66" s="623"/>
      <c r="S66" s="623"/>
    </row>
    <row r="67" spans="1:19" s="346" customFormat="1" ht="12.75">
      <c r="A67" s="345">
        <v>640</v>
      </c>
      <c r="B67" s="222"/>
      <c r="C67" s="222" t="s">
        <v>62</v>
      </c>
      <c r="D67" s="361">
        <f>D69+D70+D71+D72</f>
        <v>16300</v>
      </c>
      <c r="E67" s="361">
        <v>1178</v>
      </c>
      <c r="F67" s="361"/>
      <c r="G67" s="361">
        <v>4407</v>
      </c>
      <c r="H67" s="570"/>
      <c r="I67" s="361">
        <f>I69+I70+I71+I72</f>
        <v>7160</v>
      </c>
      <c r="J67" s="361"/>
      <c r="K67" s="592">
        <f>K69+K70+K71+K72</f>
        <v>16620</v>
      </c>
      <c r="L67" s="463">
        <f>L69+L70+L71+L72</f>
        <v>16827.62</v>
      </c>
      <c r="M67" s="463">
        <v>8400</v>
      </c>
      <c r="N67" s="742">
        <f>SUM(N68:N72)</f>
        <v>4874.26</v>
      </c>
      <c r="O67" s="855">
        <f>N67/M67</f>
        <v>0.5802690476190476</v>
      </c>
      <c r="P67" s="463">
        <f>P68+P69+P70+P71+P72</f>
        <v>7863.34</v>
      </c>
      <c r="Q67" s="855">
        <f>P67/M67</f>
        <v>0.9361119047619048</v>
      </c>
      <c r="R67" s="463"/>
      <c r="S67" s="463"/>
    </row>
    <row r="68" spans="1:19" s="346" customFormat="1" ht="12.75">
      <c r="A68" s="737">
        <v>642</v>
      </c>
      <c r="B68" s="738" t="s">
        <v>11</v>
      </c>
      <c r="C68" s="738" t="s">
        <v>398</v>
      </c>
      <c r="D68" s="739"/>
      <c r="E68" s="739"/>
      <c r="F68" s="739"/>
      <c r="G68" s="739"/>
      <c r="H68" s="740"/>
      <c r="I68" s="739"/>
      <c r="J68" s="739"/>
      <c r="K68" s="741"/>
      <c r="L68" s="713"/>
      <c r="M68" s="713"/>
      <c r="N68" s="856">
        <v>1000</v>
      </c>
      <c r="O68" s="713"/>
      <c r="P68" s="713">
        <v>1000</v>
      </c>
      <c r="Q68" s="713"/>
      <c r="R68" s="713"/>
      <c r="S68" s="713"/>
    </row>
    <row r="69" spans="1:19" s="7" customFormat="1" ht="12.75">
      <c r="A69" s="39">
        <v>642</v>
      </c>
      <c r="B69" s="22" t="s">
        <v>13</v>
      </c>
      <c r="C69" s="22" t="s">
        <v>240</v>
      </c>
      <c r="D69" s="218">
        <v>0</v>
      </c>
      <c r="E69" s="266">
        <v>0</v>
      </c>
      <c r="F69" s="266"/>
      <c r="G69" s="266">
        <v>0</v>
      </c>
      <c r="H69" s="525"/>
      <c r="I69" s="522">
        <v>0</v>
      </c>
      <c r="J69" s="571"/>
      <c r="K69" s="589">
        <v>0</v>
      </c>
      <c r="L69" s="439">
        <v>0</v>
      </c>
      <c r="M69" s="451">
        <v>0</v>
      </c>
      <c r="N69" s="728"/>
      <c r="O69" s="451"/>
      <c r="P69" s="451">
        <v>0</v>
      </c>
      <c r="Q69" s="451"/>
      <c r="R69" s="478"/>
      <c r="S69" s="478"/>
    </row>
    <row r="70" spans="1:19" ht="12.75">
      <c r="A70" s="113">
        <v>642</v>
      </c>
      <c r="B70" s="119" t="s">
        <v>17</v>
      </c>
      <c r="C70" s="119" t="s">
        <v>63</v>
      </c>
      <c r="D70" s="216">
        <v>1000</v>
      </c>
      <c r="E70" s="135">
        <v>320</v>
      </c>
      <c r="F70" s="135"/>
      <c r="G70" s="135">
        <v>320</v>
      </c>
      <c r="H70" s="155"/>
      <c r="I70" s="126">
        <v>320</v>
      </c>
      <c r="J70" s="188"/>
      <c r="K70" s="589">
        <v>1400</v>
      </c>
      <c r="L70" s="450">
        <v>1626.69</v>
      </c>
      <c r="M70" s="447">
        <v>1400</v>
      </c>
      <c r="N70" s="472">
        <v>250</v>
      </c>
      <c r="O70" s="718"/>
      <c r="P70" s="447">
        <v>595.7</v>
      </c>
      <c r="Q70" s="718"/>
      <c r="R70" s="469"/>
      <c r="S70" s="469"/>
    </row>
    <row r="71" spans="1:19" ht="12.75">
      <c r="A71" s="132">
        <v>651</v>
      </c>
      <c r="B71" s="133" t="s">
        <v>13</v>
      </c>
      <c r="C71" s="133" t="s">
        <v>234</v>
      </c>
      <c r="D71" s="216">
        <v>15000</v>
      </c>
      <c r="E71" s="135">
        <v>750</v>
      </c>
      <c r="F71" s="135"/>
      <c r="G71" s="135">
        <v>3867</v>
      </c>
      <c r="H71" s="155"/>
      <c r="I71" s="126">
        <v>6594</v>
      </c>
      <c r="J71" s="188"/>
      <c r="K71" s="589">
        <v>14500</v>
      </c>
      <c r="L71" s="450">
        <v>14479.15</v>
      </c>
      <c r="M71" s="447">
        <v>7000</v>
      </c>
      <c r="N71" s="472">
        <v>3373.27</v>
      </c>
      <c r="O71" s="717"/>
      <c r="P71" s="447">
        <v>5958.37</v>
      </c>
      <c r="Q71" s="717"/>
      <c r="R71" s="469"/>
      <c r="S71" s="469"/>
    </row>
    <row r="72" spans="1:19" ht="12.75">
      <c r="A72" s="134">
        <v>653</v>
      </c>
      <c r="B72" s="133" t="s">
        <v>13</v>
      </c>
      <c r="C72" s="133" t="s">
        <v>235</v>
      </c>
      <c r="D72" s="216">
        <v>300</v>
      </c>
      <c r="E72" s="137">
        <v>108</v>
      </c>
      <c r="F72" s="136"/>
      <c r="G72" s="137">
        <v>220</v>
      </c>
      <c r="H72" s="572"/>
      <c r="I72" s="126">
        <v>246</v>
      </c>
      <c r="J72" s="188"/>
      <c r="K72" s="589">
        <v>720</v>
      </c>
      <c r="L72" s="450">
        <v>721.78</v>
      </c>
      <c r="M72" s="447">
        <v>0</v>
      </c>
      <c r="N72" s="472">
        <v>250.99</v>
      </c>
      <c r="O72" s="447"/>
      <c r="P72" s="447">
        <v>309.27</v>
      </c>
      <c r="Q72" s="447"/>
      <c r="R72" s="469"/>
      <c r="S72" s="469"/>
    </row>
    <row r="73" spans="1:19" ht="12.75">
      <c r="A73" s="12"/>
      <c r="B73" s="12"/>
      <c r="C73" s="12"/>
      <c r="E73" s="69"/>
      <c r="F73" s="30"/>
      <c r="G73" s="69"/>
      <c r="K73" s="475"/>
      <c r="L73" s="347"/>
      <c r="M73" s="347"/>
      <c r="N73" s="30"/>
      <c r="R73" s="347"/>
      <c r="S73" s="347"/>
    </row>
    <row r="74" spans="1:19" s="3" customFormat="1" ht="12.75">
      <c r="A74" s="390" t="s">
        <v>64</v>
      </c>
      <c r="B74" s="391"/>
      <c r="C74" s="391"/>
      <c r="D74" s="394">
        <f>SUM(D75,D76,D77)</f>
        <v>7500</v>
      </c>
      <c r="E74" s="556">
        <v>2214</v>
      </c>
      <c r="F74" s="557">
        <v>44.28</v>
      </c>
      <c r="G74" s="556">
        <v>3036</v>
      </c>
      <c r="H74" s="540">
        <v>60.72</v>
      </c>
      <c r="I74" s="556">
        <f>I75+I76+I77</f>
        <v>4614</v>
      </c>
      <c r="J74" s="387">
        <v>92.98</v>
      </c>
      <c r="K74" s="363">
        <f>SUM(K75,K76,K77)</f>
        <v>8020</v>
      </c>
      <c r="L74" s="468">
        <f>L75+L76+L77</f>
        <v>7999.65</v>
      </c>
      <c r="M74" s="468">
        <f>M75+M76+M77</f>
        <v>8250</v>
      </c>
      <c r="N74" s="557">
        <f>SUM(N75:N77)</f>
        <v>2130.86</v>
      </c>
      <c r="O74" s="848">
        <f>N74/M74</f>
        <v>0.25828606060606063</v>
      </c>
      <c r="P74" s="468">
        <f>SUM(P75:P77)</f>
        <v>4540.04</v>
      </c>
      <c r="Q74" s="911">
        <f>P74/M74</f>
        <v>0.5503078787878788</v>
      </c>
      <c r="R74" s="468"/>
      <c r="S74" s="468"/>
    </row>
    <row r="75" spans="1:19" ht="12.75">
      <c r="A75" s="31">
        <v>610</v>
      </c>
      <c r="B75" s="32"/>
      <c r="C75" s="565" t="s">
        <v>4</v>
      </c>
      <c r="D75" s="216">
        <v>5500</v>
      </c>
      <c r="E75" s="137">
        <v>1529</v>
      </c>
      <c r="F75" s="137"/>
      <c r="G75" s="137">
        <v>2170</v>
      </c>
      <c r="H75" s="155"/>
      <c r="I75" s="137">
        <v>3370</v>
      </c>
      <c r="J75" s="254"/>
      <c r="K75" s="467">
        <v>5820</v>
      </c>
      <c r="L75" s="447">
        <v>5805.71</v>
      </c>
      <c r="M75" s="447">
        <v>6000</v>
      </c>
      <c r="N75" s="447">
        <v>1421.1</v>
      </c>
      <c r="O75" s="447"/>
      <c r="P75" s="447">
        <v>3001.13</v>
      </c>
      <c r="Q75" s="447"/>
      <c r="R75" s="447"/>
      <c r="S75" s="447"/>
    </row>
    <row r="76" spans="1:19" ht="12.75">
      <c r="A76" s="24">
        <v>620</v>
      </c>
      <c r="B76" s="29"/>
      <c r="C76" s="19" t="s">
        <v>5</v>
      </c>
      <c r="D76" s="216">
        <v>1800</v>
      </c>
      <c r="E76" s="137">
        <v>534</v>
      </c>
      <c r="F76" s="137"/>
      <c r="G76" s="137">
        <v>699</v>
      </c>
      <c r="H76" s="155"/>
      <c r="I76" s="137">
        <v>1030</v>
      </c>
      <c r="J76" s="254"/>
      <c r="K76" s="467">
        <v>2070</v>
      </c>
      <c r="L76" s="447">
        <v>2051.68</v>
      </c>
      <c r="M76" s="447">
        <v>2100</v>
      </c>
      <c r="N76" s="447">
        <v>507.93</v>
      </c>
      <c r="O76" s="447"/>
      <c r="P76" s="447">
        <v>1036.67</v>
      </c>
      <c r="Q76" s="447"/>
      <c r="R76" s="447"/>
      <c r="S76" s="447"/>
    </row>
    <row r="77" spans="1:19" ht="12.75">
      <c r="A77" s="24">
        <v>637</v>
      </c>
      <c r="B77" s="29"/>
      <c r="C77" s="19" t="s">
        <v>65</v>
      </c>
      <c r="D77" s="216">
        <v>200</v>
      </c>
      <c r="E77" s="137">
        <v>151</v>
      </c>
      <c r="F77" s="137"/>
      <c r="G77" s="137">
        <v>167</v>
      </c>
      <c r="H77" s="155"/>
      <c r="I77" s="137">
        <v>214</v>
      </c>
      <c r="J77" s="254"/>
      <c r="K77" s="467">
        <v>130</v>
      </c>
      <c r="L77" s="447">
        <v>142.26</v>
      </c>
      <c r="M77" s="447">
        <v>150</v>
      </c>
      <c r="N77" s="447">
        <v>201.83</v>
      </c>
      <c r="O77" s="447"/>
      <c r="P77" s="447">
        <v>502.24</v>
      </c>
      <c r="Q77" s="447"/>
      <c r="R77" s="447"/>
      <c r="S77" s="447"/>
    </row>
    <row r="78" spans="1:14" ht="12.75">
      <c r="A78" s="43"/>
      <c r="B78" s="43"/>
      <c r="C78" s="44"/>
      <c r="E78" s="45"/>
      <c r="F78" s="45"/>
      <c r="G78" s="45"/>
      <c r="H78" s="47"/>
      <c r="K78" s="475"/>
      <c r="M78" s="347"/>
      <c r="N78" s="30"/>
    </row>
    <row r="79" spans="1:19" s="3" customFormat="1" ht="12.75">
      <c r="A79" s="392" t="s">
        <v>66</v>
      </c>
      <c r="B79" s="393"/>
      <c r="C79" s="395"/>
      <c r="D79" s="394">
        <f>SUM(D80,D82,D84,D85,D88,D89,D90)</f>
        <v>12815</v>
      </c>
      <c r="E79" s="556">
        <v>3131</v>
      </c>
      <c r="F79" s="557">
        <v>24.54</v>
      </c>
      <c r="G79" s="556">
        <v>5764</v>
      </c>
      <c r="H79" s="540">
        <v>45.18</v>
      </c>
      <c r="I79" s="556">
        <f>I80+I81+I82+I83+I84+I85+I88+I89</f>
        <v>8824</v>
      </c>
      <c r="J79" s="387">
        <v>69.17</v>
      </c>
      <c r="K79" s="363">
        <f>SUM(K80,K82,K84,K85,K88,K89,K90)</f>
        <v>12815</v>
      </c>
      <c r="L79" s="468">
        <f>L80+L82+L84+L86+L89+L81+L83+L87</f>
        <v>12839.51</v>
      </c>
      <c r="M79" s="468">
        <v>12815</v>
      </c>
      <c r="N79" s="557">
        <f>N80+N81+N82+N83+N84+N85+N88+N89</f>
        <v>3094.0499999999997</v>
      </c>
      <c r="O79" s="848">
        <f>N79/M79</f>
        <v>0.24143971907920403</v>
      </c>
      <c r="P79" s="468">
        <f>P80+P82+P84+P85+P89+P81+P83</f>
        <v>5873.2699999999995</v>
      </c>
      <c r="Q79" s="911">
        <f>P79/M79</f>
        <v>0.4583121342177136</v>
      </c>
      <c r="R79" s="468"/>
      <c r="S79" s="468"/>
    </row>
    <row r="80" spans="1:19" s="7" customFormat="1" ht="12.75">
      <c r="A80" s="24">
        <v>610</v>
      </c>
      <c r="B80" s="29"/>
      <c r="C80" s="507" t="s">
        <v>4</v>
      </c>
      <c r="D80" s="216">
        <v>9000</v>
      </c>
      <c r="E80" s="562">
        <v>1234</v>
      </c>
      <c r="F80" s="266"/>
      <c r="G80" s="562">
        <v>2435</v>
      </c>
      <c r="H80" s="155"/>
      <c r="I80" s="562">
        <v>3746</v>
      </c>
      <c r="J80" s="254"/>
      <c r="K80" s="467">
        <v>9000</v>
      </c>
      <c r="L80" s="216">
        <v>4374.31</v>
      </c>
      <c r="M80" s="447">
        <v>9000</v>
      </c>
      <c r="N80" s="729">
        <v>1032.1</v>
      </c>
      <c r="O80" s="447"/>
      <c r="P80" s="447">
        <v>2158.67</v>
      </c>
      <c r="Q80" s="447"/>
      <c r="R80" s="216"/>
      <c r="S80" s="216"/>
    </row>
    <row r="81" spans="1:19" ht="12.75">
      <c r="A81" s="143">
        <v>610</v>
      </c>
      <c r="B81" s="144"/>
      <c r="C81" s="555" t="s">
        <v>335</v>
      </c>
      <c r="D81" s="465">
        <v>4500</v>
      </c>
      <c r="E81" s="563">
        <v>982</v>
      </c>
      <c r="F81" s="266"/>
      <c r="G81" s="423">
        <v>1759</v>
      </c>
      <c r="H81" s="155"/>
      <c r="I81" s="423">
        <v>2536</v>
      </c>
      <c r="J81" s="255"/>
      <c r="K81" s="624">
        <v>4547.06</v>
      </c>
      <c r="L81" s="465">
        <v>4547.06</v>
      </c>
      <c r="M81" s="470">
        <v>4500</v>
      </c>
      <c r="N81" s="730">
        <v>1197</v>
      </c>
      <c r="O81" s="459"/>
      <c r="P81" s="459">
        <v>2139.89</v>
      </c>
      <c r="Q81" s="459"/>
      <c r="R81" s="311"/>
      <c r="S81" s="311"/>
    </row>
    <row r="82" spans="1:19" ht="12.75">
      <c r="A82" s="24">
        <v>620</v>
      </c>
      <c r="B82" s="29"/>
      <c r="C82" s="19" t="s">
        <v>5</v>
      </c>
      <c r="D82" s="216">
        <v>3200</v>
      </c>
      <c r="E82" s="135">
        <v>390</v>
      </c>
      <c r="F82" s="266"/>
      <c r="G82" s="135">
        <v>643</v>
      </c>
      <c r="H82" s="155"/>
      <c r="I82" s="135">
        <v>1024</v>
      </c>
      <c r="J82" s="254"/>
      <c r="K82" s="467">
        <v>3200</v>
      </c>
      <c r="L82" s="216">
        <v>2734.47</v>
      </c>
      <c r="M82" s="447">
        <v>3200</v>
      </c>
      <c r="N82" s="450">
        <v>705.79</v>
      </c>
      <c r="O82" s="447"/>
      <c r="P82" s="447">
        <v>1397.34</v>
      </c>
      <c r="Q82" s="447"/>
      <c r="R82" s="216"/>
      <c r="S82" s="216"/>
    </row>
    <row r="83" spans="1:19" ht="12.75">
      <c r="A83" s="143">
        <v>620</v>
      </c>
      <c r="B83" s="144"/>
      <c r="C83" s="146" t="s">
        <v>336</v>
      </c>
      <c r="D83" s="465">
        <v>1500</v>
      </c>
      <c r="E83" s="563">
        <v>407</v>
      </c>
      <c r="F83" s="536"/>
      <c r="G83" s="423">
        <v>686</v>
      </c>
      <c r="H83" s="155"/>
      <c r="I83" s="423">
        <v>1102</v>
      </c>
      <c r="J83" s="255"/>
      <c r="K83" s="624">
        <v>125.31</v>
      </c>
      <c r="L83" s="465">
        <v>125.31</v>
      </c>
      <c r="M83" s="470">
        <v>130</v>
      </c>
      <c r="N83" s="730">
        <v>0</v>
      </c>
      <c r="O83" s="459"/>
      <c r="P83" s="499">
        <v>14.11</v>
      </c>
      <c r="Q83" s="459"/>
      <c r="R83" s="311"/>
      <c r="S83" s="311"/>
    </row>
    <row r="84" spans="1:19" ht="12.75">
      <c r="A84" s="18">
        <v>632</v>
      </c>
      <c r="B84" s="29"/>
      <c r="C84" s="19" t="s">
        <v>67</v>
      </c>
      <c r="D84" s="216">
        <v>15</v>
      </c>
      <c r="E84" s="135">
        <v>2</v>
      </c>
      <c r="F84" s="266"/>
      <c r="G84" s="135">
        <v>3</v>
      </c>
      <c r="H84" s="155"/>
      <c r="I84" s="135">
        <v>13</v>
      </c>
      <c r="J84" s="254"/>
      <c r="K84" s="467">
        <v>15</v>
      </c>
      <c r="L84" s="467">
        <v>4.2</v>
      </c>
      <c r="M84" s="447">
        <v>15</v>
      </c>
      <c r="N84" s="450">
        <v>2.2</v>
      </c>
      <c r="O84" s="447"/>
      <c r="P84" s="447">
        <v>6.3</v>
      </c>
      <c r="Q84" s="447"/>
      <c r="R84" s="467"/>
      <c r="S84" s="467"/>
    </row>
    <row r="85" spans="1:19" ht="12.75">
      <c r="A85" s="18">
        <v>633</v>
      </c>
      <c r="B85" s="29"/>
      <c r="C85" s="19" t="s">
        <v>68</v>
      </c>
      <c r="D85" s="216">
        <v>400</v>
      </c>
      <c r="E85" s="135">
        <v>46</v>
      </c>
      <c r="F85" s="266"/>
      <c r="G85" s="135">
        <v>168</v>
      </c>
      <c r="H85" s="155"/>
      <c r="I85" s="135">
        <f>I86+I87</f>
        <v>225</v>
      </c>
      <c r="J85" s="216"/>
      <c r="K85" s="467">
        <v>400</v>
      </c>
      <c r="L85" s="216">
        <f>L86+L87</f>
        <v>959.47</v>
      </c>
      <c r="M85" s="447">
        <v>400</v>
      </c>
      <c r="N85" s="450">
        <v>87.36</v>
      </c>
      <c r="O85" s="447"/>
      <c r="P85" s="447">
        <v>87.36</v>
      </c>
      <c r="Q85" s="447"/>
      <c r="R85" s="216"/>
      <c r="S85" s="216"/>
    </row>
    <row r="86" spans="1:19" ht="12.75">
      <c r="A86" s="18">
        <v>633</v>
      </c>
      <c r="B86" s="29" t="s">
        <v>17</v>
      </c>
      <c r="C86" s="19" t="s">
        <v>69</v>
      </c>
      <c r="D86" s="216">
        <v>200</v>
      </c>
      <c r="E86" s="126">
        <v>46</v>
      </c>
      <c r="F86" s="522"/>
      <c r="G86" s="126">
        <v>68</v>
      </c>
      <c r="H86" s="155"/>
      <c r="I86" s="126">
        <v>112</v>
      </c>
      <c r="J86" s="254"/>
      <c r="K86" s="503">
        <v>300.42</v>
      </c>
      <c r="L86" s="268">
        <v>859.89</v>
      </c>
      <c r="M86" s="469">
        <v>300</v>
      </c>
      <c r="N86" s="472">
        <v>87.36</v>
      </c>
      <c r="O86" s="447"/>
      <c r="P86" s="472">
        <v>87.36</v>
      </c>
      <c r="Q86" s="447"/>
      <c r="R86" s="268"/>
      <c r="S86" s="268"/>
    </row>
    <row r="87" spans="1:19" ht="12.75">
      <c r="A87" s="145">
        <v>633</v>
      </c>
      <c r="B87" s="144"/>
      <c r="C87" s="146" t="s">
        <v>387</v>
      </c>
      <c r="D87" s="216">
        <v>0</v>
      </c>
      <c r="E87" s="126">
        <v>0</v>
      </c>
      <c r="F87" s="522"/>
      <c r="G87" s="158">
        <v>100</v>
      </c>
      <c r="H87" s="155"/>
      <c r="I87" s="158">
        <v>113</v>
      </c>
      <c r="J87" s="255"/>
      <c r="K87" s="624">
        <v>99.58</v>
      </c>
      <c r="L87" s="465">
        <v>99.58</v>
      </c>
      <c r="M87" s="469">
        <v>100</v>
      </c>
      <c r="N87" s="489"/>
      <c r="O87" s="447"/>
      <c r="P87" s="447"/>
      <c r="Q87" s="447"/>
      <c r="R87" s="465"/>
      <c r="S87" s="465"/>
    </row>
    <row r="88" spans="1:19" ht="12.75">
      <c r="A88" s="18">
        <v>635</v>
      </c>
      <c r="B88" s="29"/>
      <c r="C88" s="19" t="s">
        <v>70</v>
      </c>
      <c r="D88" s="216">
        <v>0</v>
      </c>
      <c r="E88" s="135">
        <v>0</v>
      </c>
      <c r="F88" s="266"/>
      <c r="G88" s="135">
        <v>0</v>
      </c>
      <c r="H88" s="155"/>
      <c r="I88" s="135">
        <v>0</v>
      </c>
      <c r="J88" s="254"/>
      <c r="K88" s="467">
        <v>0</v>
      </c>
      <c r="L88" s="216"/>
      <c r="M88" s="447">
        <v>0</v>
      </c>
      <c r="N88" s="450"/>
      <c r="O88" s="447"/>
      <c r="P88" s="447"/>
      <c r="Q88" s="447"/>
      <c r="R88" s="216"/>
      <c r="S88" s="216"/>
    </row>
    <row r="89" spans="1:19" ht="12.75">
      <c r="A89" s="152">
        <v>637</v>
      </c>
      <c r="B89" s="114"/>
      <c r="C89" s="119" t="s">
        <v>65</v>
      </c>
      <c r="D89" s="216">
        <v>200</v>
      </c>
      <c r="E89" s="135">
        <v>70</v>
      </c>
      <c r="F89" s="266"/>
      <c r="G89" s="135">
        <v>70</v>
      </c>
      <c r="H89" s="155"/>
      <c r="I89" s="135">
        <v>178</v>
      </c>
      <c r="J89" s="254"/>
      <c r="K89" s="467">
        <v>200</v>
      </c>
      <c r="L89" s="216">
        <v>94.69</v>
      </c>
      <c r="M89" s="447">
        <v>200</v>
      </c>
      <c r="N89" s="450">
        <v>69.6</v>
      </c>
      <c r="O89" s="447"/>
      <c r="P89" s="447">
        <v>69.6</v>
      </c>
      <c r="Q89" s="447"/>
      <c r="R89" s="216"/>
      <c r="S89" s="216"/>
    </row>
    <row r="90" spans="1:19" ht="12.75">
      <c r="A90" s="18">
        <v>637</v>
      </c>
      <c r="B90" s="19" t="s">
        <v>11</v>
      </c>
      <c r="C90" s="19" t="s">
        <v>71</v>
      </c>
      <c r="D90" s="216">
        <v>0</v>
      </c>
      <c r="E90" s="522"/>
      <c r="F90" s="522"/>
      <c r="G90" s="522"/>
      <c r="H90" s="525"/>
      <c r="I90" s="522"/>
      <c r="J90" s="564"/>
      <c r="K90" s="467">
        <v>0</v>
      </c>
      <c r="L90" s="216"/>
      <c r="M90" s="447">
        <v>0</v>
      </c>
      <c r="N90" s="478"/>
      <c r="O90" s="447"/>
      <c r="P90" s="447"/>
      <c r="Q90" s="447"/>
      <c r="R90" s="216"/>
      <c r="S90" s="216"/>
    </row>
    <row r="91" spans="1:19" ht="12.75">
      <c r="A91" s="53" t="s">
        <v>72</v>
      </c>
      <c r="B91" s="54"/>
      <c r="C91" s="543" t="s">
        <v>73</v>
      </c>
      <c r="D91" s="751">
        <f>SUM(D7,D74,D79)</f>
        <v>171955</v>
      </c>
      <c r="E91" s="349">
        <v>52481</v>
      </c>
      <c r="F91" s="544">
        <v>30.52</v>
      </c>
      <c r="G91" s="349">
        <v>100011</v>
      </c>
      <c r="H91" s="545">
        <v>58.17</v>
      </c>
      <c r="I91" s="349">
        <f>I7+I74+I79</f>
        <v>137744</v>
      </c>
      <c r="J91" s="709">
        <v>80.11</v>
      </c>
      <c r="K91" s="752">
        <f>SUM(K7,K74,K79)</f>
        <v>182881.3</v>
      </c>
      <c r="L91" s="709">
        <f>L79+L74+L7</f>
        <v>181983.51</v>
      </c>
      <c r="M91" s="709">
        <f>M79+M74+M7</f>
        <v>167442</v>
      </c>
      <c r="N91" s="544">
        <f>N79+N74+N7</f>
        <v>44502.83</v>
      </c>
      <c r="O91" s="849">
        <f>N91/M91</f>
        <v>0.26578056879397044</v>
      </c>
      <c r="P91" s="709">
        <f>P79+P74+P7</f>
        <v>87162.95999999999</v>
      </c>
      <c r="Q91" s="849">
        <f>P91/M91</f>
        <v>0.5205561328698892</v>
      </c>
      <c r="R91" s="709"/>
      <c r="S91" s="709"/>
    </row>
    <row r="92" spans="1:19" s="7" customFormat="1" ht="12.75">
      <c r="A92" s="12"/>
      <c r="B92" s="12"/>
      <c r="C92" s="12"/>
      <c r="D92" s="1"/>
      <c r="E92" s="58"/>
      <c r="F92" s="58"/>
      <c r="G92" s="58"/>
      <c r="H92" s="59"/>
      <c r="K92" s="1"/>
      <c r="L92" s="1"/>
      <c r="M92" s="1"/>
      <c r="N92" s="348"/>
      <c r="O92" s="1"/>
      <c r="P92" s="347"/>
      <c r="Q92" s="1"/>
      <c r="R92" s="1"/>
      <c r="S92" s="1"/>
    </row>
    <row r="93" spans="1:19" s="7" customFormat="1" ht="12.75">
      <c r="A93" s="12"/>
      <c r="B93" s="12"/>
      <c r="C93" s="12"/>
      <c r="D93" s="1"/>
      <c r="E93" s="58"/>
      <c r="F93" s="58"/>
      <c r="G93" s="58"/>
      <c r="H93" s="59"/>
      <c r="K93" s="1"/>
      <c r="L93" s="1"/>
      <c r="M93" s="1"/>
      <c r="N93" s="348"/>
      <c r="O93" s="1"/>
      <c r="P93" s="347"/>
      <c r="Q93" s="1"/>
      <c r="R93" s="1"/>
      <c r="S93" s="1"/>
    </row>
    <row r="94" spans="1:19" s="7" customFormat="1" ht="12.75">
      <c r="A94" s="12"/>
      <c r="B94" s="12"/>
      <c r="C94" s="12"/>
      <c r="D94" s="1"/>
      <c r="E94" s="58"/>
      <c r="F94" s="58"/>
      <c r="G94" s="58"/>
      <c r="H94" s="59"/>
      <c r="K94" s="1"/>
      <c r="L94" s="1"/>
      <c r="M94" s="1"/>
      <c r="N94" s="1"/>
      <c r="O94" s="1"/>
      <c r="P94" s="347"/>
      <c r="Q94" s="1"/>
      <c r="R94" s="1"/>
      <c r="S94" s="1"/>
    </row>
    <row r="95" spans="1:19" s="7" customFormat="1" ht="12.75">
      <c r="A95" s="12"/>
      <c r="B95" s="12"/>
      <c r="C95" s="12"/>
      <c r="D95" s="1"/>
      <c r="E95" s="58"/>
      <c r="F95" s="58"/>
      <c r="G95" s="58"/>
      <c r="H95" s="59"/>
      <c r="K95" s="1"/>
      <c r="L95" s="1"/>
      <c r="M95" s="1"/>
      <c r="N95" s="1"/>
      <c r="O95" s="1"/>
      <c r="P95" s="347"/>
      <c r="Q95" s="1"/>
      <c r="R95" s="1"/>
      <c r="S95" s="1"/>
    </row>
    <row r="96" spans="1:19" s="7" customFormat="1" ht="12.75">
      <c r="A96" s="12"/>
      <c r="B96" s="12"/>
      <c r="C96" s="12"/>
      <c r="D96" s="1"/>
      <c r="E96" s="58"/>
      <c r="F96" s="58"/>
      <c r="G96" s="58"/>
      <c r="H96" s="59"/>
      <c r="K96" s="1"/>
      <c r="L96" s="1"/>
      <c r="M96" s="1"/>
      <c r="N96" s="1"/>
      <c r="O96" s="1"/>
      <c r="P96" s="347"/>
      <c r="Q96" s="1"/>
      <c r="R96" s="1"/>
      <c r="S96" s="1"/>
    </row>
    <row r="97" spans="1:19" s="7" customFormat="1" ht="12.75" hidden="1">
      <c r="A97" s="12"/>
      <c r="B97" s="12"/>
      <c r="C97" s="12"/>
      <c r="D97" s="1"/>
      <c r="E97" s="58"/>
      <c r="F97" s="58"/>
      <c r="G97" s="58"/>
      <c r="H97" s="59"/>
      <c r="K97" s="1"/>
      <c r="L97" s="1"/>
      <c r="M97" s="1"/>
      <c r="N97" s="1"/>
      <c r="O97" s="1"/>
      <c r="P97" s="347"/>
      <c r="Q97" s="1"/>
      <c r="R97" s="1"/>
      <c r="S97" s="1"/>
    </row>
    <row r="98" spans="1:19" s="7" customFormat="1" ht="12.75" hidden="1">
      <c r="A98" s="12"/>
      <c r="B98" s="12"/>
      <c r="C98" s="12"/>
      <c r="D98" s="1"/>
      <c r="E98" s="58"/>
      <c r="F98" s="58"/>
      <c r="G98" s="58"/>
      <c r="H98" s="59"/>
      <c r="K98" s="1"/>
      <c r="L98" s="1"/>
      <c r="M98" s="1"/>
      <c r="N98" s="1"/>
      <c r="O98" s="1"/>
      <c r="P98" s="347"/>
      <c r="Q98" s="1"/>
      <c r="R98" s="1"/>
      <c r="S98" s="1"/>
    </row>
    <row r="99" spans="1:19" s="7" customFormat="1" ht="12.75" hidden="1">
      <c r="A99" s="12"/>
      <c r="B99" s="12"/>
      <c r="C99" s="12"/>
      <c r="D99" s="1"/>
      <c r="E99" s="58"/>
      <c r="F99" s="58"/>
      <c r="G99" s="58"/>
      <c r="H99" s="59"/>
      <c r="K99" s="1"/>
      <c r="L99" s="1"/>
      <c r="M99" s="1"/>
      <c r="N99" s="1"/>
      <c r="O99" s="1"/>
      <c r="P99" s="347"/>
      <c r="Q99" s="1"/>
      <c r="R99" s="1"/>
      <c r="S99" s="1"/>
    </row>
    <row r="100" spans="1:18" s="7" customFormat="1" ht="12.75">
      <c r="A100" s="12"/>
      <c r="B100" s="12"/>
      <c r="C100" s="12"/>
      <c r="D100" s="58"/>
      <c r="E100" s="58"/>
      <c r="F100" s="58"/>
      <c r="G100" s="58"/>
      <c r="H100" s="59"/>
      <c r="K100" s="960" t="s">
        <v>282</v>
      </c>
      <c r="L100" s="960"/>
      <c r="M100" s="960"/>
      <c r="N100" s="960"/>
      <c r="O100" s="960"/>
      <c r="P100" s="960"/>
      <c r="Q100" s="960"/>
      <c r="R100" s="960"/>
    </row>
    <row r="101" spans="1:19" s="7" customFormat="1" ht="12.75">
      <c r="A101" s="12"/>
      <c r="B101" s="12"/>
      <c r="C101" s="12"/>
      <c r="D101" s="1"/>
      <c r="E101" s="58"/>
      <c r="F101" s="58"/>
      <c r="G101" s="58"/>
      <c r="H101" s="59"/>
      <c r="K101" s="1"/>
      <c r="L101" s="1"/>
      <c r="M101" s="1"/>
      <c r="N101" s="1"/>
      <c r="O101" s="1"/>
      <c r="P101" s="347"/>
      <c r="Q101" s="1"/>
      <c r="R101" s="1"/>
      <c r="S101" s="1"/>
    </row>
    <row r="102" spans="1:19" s="359" customFormat="1" ht="25.5">
      <c r="A102" s="351" t="s">
        <v>1</v>
      </c>
      <c r="B102" s="352"/>
      <c r="C102" s="353"/>
      <c r="D102" s="357">
        <v>2012</v>
      </c>
      <c r="E102" s="541" t="s">
        <v>267</v>
      </c>
      <c r="F102" s="356" t="s">
        <v>2</v>
      </c>
      <c r="G102" s="541" t="s">
        <v>268</v>
      </c>
      <c r="H102" s="356" t="s">
        <v>2</v>
      </c>
      <c r="I102" s="541" t="s">
        <v>269</v>
      </c>
      <c r="J102" s="356" t="s">
        <v>2</v>
      </c>
      <c r="K102" s="166" t="s">
        <v>360</v>
      </c>
      <c r="L102" s="430" t="s">
        <v>383</v>
      </c>
      <c r="M102" s="170">
        <v>2013</v>
      </c>
      <c r="N102" s="430" t="s">
        <v>382</v>
      </c>
      <c r="O102" s="677" t="s">
        <v>2</v>
      </c>
      <c r="P102" s="889" t="s">
        <v>329</v>
      </c>
      <c r="Q102" s="677" t="s">
        <v>2</v>
      </c>
      <c r="R102" s="430" t="s">
        <v>384</v>
      </c>
      <c r="S102" s="430" t="s">
        <v>369</v>
      </c>
    </row>
    <row r="103" spans="1:19" s="82" customFormat="1" ht="12.75">
      <c r="A103" s="370" t="s">
        <v>74</v>
      </c>
      <c r="B103" s="395"/>
      <c r="C103" s="395"/>
      <c r="D103" s="364">
        <f>SUM(D104,D106)</f>
        <v>300</v>
      </c>
      <c r="E103" s="559">
        <v>0</v>
      </c>
      <c r="F103" s="559"/>
      <c r="G103" s="560">
        <v>0</v>
      </c>
      <c r="H103" s="540"/>
      <c r="I103" s="560">
        <f>I104+I106</f>
        <v>64</v>
      </c>
      <c r="J103" s="363">
        <v>32</v>
      </c>
      <c r="K103" s="502">
        <f>SUM(K104,K106)</f>
        <v>520</v>
      </c>
      <c r="L103" s="502">
        <f>L104+L106+L105</f>
        <v>590.9300000000001</v>
      </c>
      <c r="M103" s="502">
        <v>520</v>
      </c>
      <c r="N103" s="557">
        <f>N104+N105+N106</f>
        <v>99.96000000000001</v>
      </c>
      <c r="O103" s="848">
        <f>N103/M103</f>
        <v>0.19223076923076923</v>
      </c>
      <c r="P103" s="890">
        <f>P104+P105+P106</f>
        <v>259.04</v>
      </c>
      <c r="Q103" s="848">
        <f>P103/M103</f>
        <v>0.49815384615384617</v>
      </c>
      <c r="R103" s="502"/>
      <c r="S103" s="502"/>
    </row>
    <row r="104" spans="1:19" s="7" customFormat="1" ht="12.75">
      <c r="A104" s="18">
        <v>632</v>
      </c>
      <c r="B104" s="29" t="s">
        <v>32</v>
      </c>
      <c r="C104" s="19" t="s">
        <v>361</v>
      </c>
      <c r="D104" s="216">
        <v>100</v>
      </c>
      <c r="E104" s="561">
        <v>0</v>
      </c>
      <c r="F104" s="561"/>
      <c r="G104" s="561">
        <v>0</v>
      </c>
      <c r="H104" s="155"/>
      <c r="I104" s="561">
        <v>64</v>
      </c>
      <c r="J104" s="216"/>
      <c r="K104" s="467">
        <v>320</v>
      </c>
      <c r="L104" s="216">
        <v>275.57</v>
      </c>
      <c r="M104" s="467">
        <v>320</v>
      </c>
      <c r="N104" s="439">
        <v>59.96</v>
      </c>
      <c r="O104" s="428"/>
      <c r="P104" s="447">
        <v>99.04</v>
      </c>
      <c r="Q104" s="428"/>
      <c r="R104" s="467"/>
      <c r="S104" s="467"/>
    </row>
    <row r="105" spans="1:19" s="7" customFormat="1" ht="12.75">
      <c r="A105" s="18">
        <v>637</v>
      </c>
      <c r="B105" s="29" t="s">
        <v>15</v>
      </c>
      <c r="C105" s="19" t="s">
        <v>374</v>
      </c>
      <c r="D105" s="216"/>
      <c r="E105" s="561"/>
      <c r="F105" s="561"/>
      <c r="G105" s="561"/>
      <c r="H105" s="155"/>
      <c r="I105" s="561"/>
      <c r="J105" s="216"/>
      <c r="K105" s="467"/>
      <c r="L105" s="467">
        <v>120</v>
      </c>
      <c r="M105" s="467">
        <v>0</v>
      </c>
      <c r="N105" s="439">
        <v>40</v>
      </c>
      <c r="O105" s="428"/>
      <c r="P105" s="447">
        <v>160</v>
      </c>
      <c r="Q105" s="428"/>
      <c r="R105" s="467"/>
      <c r="S105" s="467"/>
    </row>
    <row r="106" spans="1:19" ht="12.75">
      <c r="A106" s="18">
        <v>637</v>
      </c>
      <c r="B106" s="29" t="s">
        <v>58</v>
      </c>
      <c r="C106" s="19" t="s">
        <v>61</v>
      </c>
      <c r="D106" s="216">
        <v>200</v>
      </c>
      <c r="E106" s="279">
        <v>0</v>
      </c>
      <c r="F106" s="561"/>
      <c r="G106" s="279">
        <v>0</v>
      </c>
      <c r="H106" s="155"/>
      <c r="I106" s="279">
        <v>0</v>
      </c>
      <c r="J106" s="216"/>
      <c r="K106" s="467">
        <v>200</v>
      </c>
      <c r="L106" s="216">
        <v>195.36</v>
      </c>
      <c r="M106" s="467">
        <v>200</v>
      </c>
      <c r="N106" s="439">
        <v>0</v>
      </c>
      <c r="O106" s="216"/>
      <c r="P106" s="447">
        <v>0</v>
      </c>
      <c r="Q106" s="216"/>
      <c r="R106" s="467"/>
      <c r="S106" s="467"/>
    </row>
    <row r="107" spans="1:19" ht="12.75">
      <c r="A107" s="53" t="s">
        <v>75</v>
      </c>
      <c r="B107" s="54"/>
      <c r="C107" s="543" t="s">
        <v>76</v>
      </c>
      <c r="D107" s="328">
        <f>SUM(D104,D106)</f>
        <v>300</v>
      </c>
      <c r="E107" s="349">
        <v>0</v>
      </c>
      <c r="F107" s="349"/>
      <c r="G107" s="349">
        <v>0</v>
      </c>
      <c r="H107" s="545"/>
      <c r="I107" s="349">
        <f>I103</f>
        <v>64</v>
      </c>
      <c r="J107" s="365">
        <v>32</v>
      </c>
      <c r="K107" s="365">
        <f>SUM(K104,K106)</f>
        <v>520</v>
      </c>
      <c r="L107" s="328">
        <f>L103</f>
        <v>590.9300000000001</v>
      </c>
      <c r="M107" s="365">
        <v>520</v>
      </c>
      <c r="N107" s="544">
        <f>N103</f>
        <v>99.96000000000001</v>
      </c>
      <c r="O107" s="849">
        <f>N107/M107</f>
        <v>0.19223076923076923</v>
      </c>
      <c r="P107" s="471">
        <f>P103</f>
        <v>259.04</v>
      </c>
      <c r="Q107" s="849">
        <f>P107/M107</f>
        <v>0.49815384615384617</v>
      </c>
      <c r="R107" s="365"/>
      <c r="S107" s="365"/>
    </row>
    <row r="108" spans="1:19" ht="12.75">
      <c r="A108" s="81"/>
      <c r="B108" s="12"/>
      <c r="C108" s="82"/>
      <c r="D108" s="7"/>
      <c r="E108" s="55"/>
      <c r="F108" s="55"/>
      <c r="G108" s="55"/>
      <c r="H108" s="83"/>
      <c r="I108" s="55"/>
      <c r="J108" s="7"/>
      <c r="K108" s="7"/>
      <c r="L108" s="7"/>
      <c r="M108" s="7"/>
      <c r="N108" s="7"/>
      <c r="O108" s="7"/>
      <c r="P108" s="466"/>
      <c r="Q108" s="7"/>
      <c r="R108" s="7"/>
      <c r="S108" s="7"/>
    </row>
    <row r="109" spans="1:19" ht="12.75">
      <c r="A109" s="81"/>
      <c r="B109" s="12"/>
      <c r="C109" s="82"/>
      <c r="D109" s="7"/>
      <c r="E109" s="55"/>
      <c r="F109" s="55"/>
      <c r="G109" s="55"/>
      <c r="H109" s="83"/>
      <c r="I109" s="55"/>
      <c r="J109" s="7"/>
      <c r="K109" s="7"/>
      <c r="L109" s="7"/>
      <c r="M109" s="7"/>
      <c r="N109" s="7"/>
      <c r="O109" s="7"/>
      <c r="P109" s="466"/>
      <c r="Q109" s="7"/>
      <c r="R109" s="7"/>
      <c r="S109" s="7"/>
    </row>
    <row r="110" spans="1:19" ht="12.75">
      <c r="A110" s="81"/>
      <c r="B110" s="12"/>
      <c r="C110" s="82"/>
      <c r="D110" s="7"/>
      <c r="E110" s="55"/>
      <c r="F110" s="55"/>
      <c r="G110" s="55"/>
      <c r="H110" s="83"/>
      <c r="I110" s="55"/>
      <c r="J110" s="7"/>
      <c r="K110" s="7"/>
      <c r="L110" s="7"/>
      <c r="M110" s="7"/>
      <c r="N110" s="7"/>
      <c r="O110" s="7"/>
      <c r="P110" s="466"/>
      <c r="Q110" s="7"/>
      <c r="R110" s="7"/>
      <c r="S110" s="7"/>
    </row>
    <row r="111" spans="1:19" ht="12.75">
      <c r="A111" s="81"/>
      <c r="B111" s="12"/>
      <c r="C111" s="82"/>
      <c r="D111" s="7"/>
      <c r="E111" s="55"/>
      <c r="F111" s="55"/>
      <c r="G111" s="55"/>
      <c r="H111" s="83"/>
      <c r="I111" s="55"/>
      <c r="J111" s="7"/>
      <c r="K111" s="7"/>
      <c r="L111" s="7"/>
      <c r="M111" s="7"/>
      <c r="N111" s="7"/>
      <c r="O111" s="7"/>
      <c r="P111" s="466"/>
      <c r="Q111" s="7"/>
      <c r="R111" s="7"/>
      <c r="S111" s="7"/>
    </row>
    <row r="112" spans="1:19" ht="12.75">
      <c r="A112" s="81"/>
      <c r="B112" s="12"/>
      <c r="C112" s="82"/>
      <c r="D112" s="7"/>
      <c r="E112" s="55"/>
      <c r="F112" s="55"/>
      <c r="G112" s="55"/>
      <c r="H112" s="83"/>
      <c r="I112" s="55"/>
      <c r="J112" s="7"/>
      <c r="K112" s="7"/>
      <c r="L112" s="7"/>
      <c r="M112" s="7"/>
      <c r="N112" s="7"/>
      <c r="O112" s="7"/>
      <c r="P112" s="466"/>
      <c r="Q112" s="7"/>
      <c r="R112" s="7"/>
      <c r="S112" s="7"/>
    </row>
    <row r="113" spans="1:19" ht="12.75">
      <c r="A113" s="81"/>
      <c r="B113" s="12"/>
      <c r="C113" s="82"/>
      <c r="D113" s="7"/>
      <c r="E113" s="55"/>
      <c r="F113" s="55"/>
      <c r="G113" s="55"/>
      <c r="H113" s="83"/>
      <c r="I113" s="55"/>
      <c r="J113" s="7"/>
      <c r="K113" s="7"/>
      <c r="L113" s="7"/>
      <c r="M113" s="7"/>
      <c r="N113" s="7"/>
      <c r="O113" s="7"/>
      <c r="P113" s="466"/>
      <c r="Q113" s="7"/>
      <c r="R113" s="7"/>
      <c r="S113" s="7"/>
    </row>
    <row r="114" spans="1:19" ht="12.75">
      <c r="A114" s="81"/>
      <c r="B114" s="12"/>
      <c r="C114" s="82"/>
      <c r="D114" s="7"/>
      <c r="E114" s="55"/>
      <c r="F114" s="55"/>
      <c r="G114" s="55"/>
      <c r="H114" s="83"/>
      <c r="I114" s="55"/>
      <c r="J114" s="7"/>
      <c r="K114" s="7"/>
      <c r="L114" s="7"/>
      <c r="M114" s="7"/>
      <c r="N114" s="7"/>
      <c r="O114" s="7"/>
      <c r="P114" s="466"/>
      <c r="Q114" s="7"/>
      <c r="R114" s="7"/>
      <c r="S114" s="7"/>
    </row>
    <row r="115" spans="1:19" ht="12.75">
      <c r="A115" s="81"/>
      <c r="B115" s="12"/>
      <c r="C115" s="82"/>
      <c r="D115" s="7"/>
      <c r="E115" s="55"/>
      <c r="F115" s="55"/>
      <c r="G115" s="55"/>
      <c r="H115" s="83"/>
      <c r="I115" s="55"/>
      <c r="J115" s="7"/>
      <c r="K115" s="7"/>
      <c r="L115" s="7"/>
      <c r="M115" s="7"/>
      <c r="N115" s="7"/>
      <c r="O115" s="7"/>
      <c r="P115" s="466"/>
      <c r="Q115" s="7"/>
      <c r="R115" s="7"/>
      <c r="S115" s="7"/>
    </row>
    <row r="116" spans="1:19" ht="12.75">
      <c r="A116" s="81"/>
      <c r="B116" s="12"/>
      <c r="C116" s="82"/>
      <c r="D116" s="7"/>
      <c r="E116" s="55"/>
      <c r="F116" s="55"/>
      <c r="G116" s="55"/>
      <c r="H116" s="83"/>
      <c r="I116" s="55"/>
      <c r="J116" s="7"/>
      <c r="K116" s="7"/>
      <c r="L116" s="7"/>
      <c r="M116" s="7"/>
      <c r="N116" s="7"/>
      <c r="O116" s="7"/>
      <c r="P116" s="466"/>
      <c r="Q116" s="7"/>
      <c r="R116" s="7"/>
      <c r="S116" s="7"/>
    </row>
    <row r="117" spans="1:19" ht="12.75">
      <c r="A117" s="81"/>
      <c r="B117" s="12"/>
      <c r="C117" s="82"/>
      <c r="D117" s="7"/>
      <c r="E117" s="55"/>
      <c r="F117" s="55"/>
      <c r="G117" s="55"/>
      <c r="H117" s="83"/>
      <c r="I117" s="55"/>
      <c r="J117" s="7"/>
      <c r="K117" s="7"/>
      <c r="L117" s="7"/>
      <c r="M117" s="7"/>
      <c r="N117" s="7"/>
      <c r="O117" s="7"/>
      <c r="P117" s="466"/>
      <c r="Q117" s="7"/>
      <c r="R117" s="7"/>
      <c r="S117" s="7"/>
    </row>
    <row r="118" spans="1:18" ht="12.75">
      <c r="A118" s="81"/>
      <c r="B118" s="12"/>
      <c r="C118" s="82"/>
      <c r="D118" s="55"/>
      <c r="E118" s="55"/>
      <c r="F118" s="55"/>
      <c r="G118" s="55"/>
      <c r="H118" s="83"/>
      <c r="I118" s="55"/>
      <c r="J118" s="7"/>
      <c r="K118" s="960" t="s">
        <v>283</v>
      </c>
      <c r="L118" s="960"/>
      <c r="M118" s="960"/>
      <c r="N118" s="960"/>
      <c r="O118" s="960"/>
      <c r="P118" s="960"/>
      <c r="Q118" s="960"/>
      <c r="R118" s="960"/>
    </row>
    <row r="119" spans="1:19" ht="12.75">
      <c r="A119" s="81"/>
      <c r="B119" s="12"/>
      <c r="C119" s="82"/>
      <c r="D119" s="219"/>
      <c r="E119" s="55"/>
      <c r="F119" s="55"/>
      <c r="G119" s="55"/>
      <c r="H119" s="83"/>
      <c r="I119" s="55"/>
      <c r="J119" s="7"/>
      <c r="K119" s="219"/>
      <c r="L119" s="219"/>
      <c r="M119" s="219"/>
      <c r="N119" s="219"/>
      <c r="O119" s="219"/>
      <c r="P119" s="83"/>
      <c r="Q119" s="219"/>
      <c r="R119" s="219"/>
      <c r="S119" s="219"/>
    </row>
    <row r="120" spans="1:19" s="358" customFormat="1" ht="25.5">
      <c r="A120" s="351" t="s">
        <v>1</v>
      </c>
      <c r="B120" s="352"/>
      <c r="C120" s="353"/>
      <c r="D120" s="357">
        <v>2012</v>
      </c>
      <c r="E120" s="541" t="s">
        <v>267</v>
      </c>
      <c r="F120" s="356" t="s">
        <v>2</v>
      </c>
      <c r="G120" s="541" t="s">
        <v>268</v>
      </c>
      <c r="H120" s="356" t="s">
        <v>2</v>
      </c>
      <c r="I120" s="541" t="s">
        <v>269</v>
      </c>
      <c r="J120" s="356" t="s">
        <v>2</v>
      </c>
      <c r="K120" s="430" t="s">
        <v>360</v>
      </c>
      <c r="L120" s="430" t="s">
        <v>383</v>
      </c>
      <c r="M120" s="202">
        <v>2013</v>
      </c>
      <c r="N120" s="430" t="s">
        <v>382</v>
      </c>
      <c r="O120" s="677" t="s">
        <v>2</v>
      </c>
      <c r="P120" s="889" t="s">
        <v>329</v>
      </c>
      <c r="Q120" s="677" t="s">
        <v>2</v>
      </c>
      <c r="R120" s="430" t="s">
        <v>384</v>
      </c>
      <c r="S120" s="430" t="s">
        <v>369</v>
      </c>
    </row>
    <row r="121" spans="1:19" s="3" customFormat="1" ht="12.75">
      <c r="A121" s="370" t="s">
        <v>77</v>
      </c>
      <c r="B121" s="393"/>
      <c r="C121" s="395"/>
      <c r="D121" s="394">
        <f>SUM(D122,D123,D125,D126,D131,D136,D137,D138)</f>
        <v>46366</v>
      </c>
      <c r="E121" s="369">
        <f>E122+E123+E125+E126+E131+E136+E138+E137</f>
        <v>11544</v>
      </c>
      <c r="F121" s="449">
        <v>26.71</v>
      </c>
      <c r="G121" s="369">
        <f>G122+G123+G125+G126+G131+G136+G138+G137</f>
        <v>22763</v>
      </c>
      <c r="H121" s="540">
        <v>52.67</v>
      </c>
      <c r="I121" s="369">
        <f>I122+I123+I125+I126+I131+I136+I138+I137</f>
        <v>35177.39</v>
      </c>
      <c r="J121" s="387">
        <v>81.39</v>
      </c>
      <c r="K121" s="468">
        <f>K122+K123+K124+K125+K126+K131+K135+K136+K137</f>
        <v>51779</v>
      </c>
      <c r="L121" s="468">
        <f>L122+L123+L124+L125+L126+L131+L135+L136+L137+L138</f>
        <v>52373.729999999996</v>
      </c>
      <c r="M121" s="468">
        <v>51526</v>
      </c>
      <c r="N121" s="449">
        <f>N122+N123+N124+N125+N126+N131+N135+N136+N137+N138</f>
        <v>12863.93</v>
      </c>
      <c r="O121" s="848">
        <f>N121/M121</f>
        <v>0.24965900710321004</v>
      </c>
      <c r="P121" s="468">
        <f>P122+P123+P124+P125+P127+P131+P135+P136+P137+P138</f>
        <v>26449.68</v>
      </c>
      <c r="Q121" s="848">
        <f>P121/M121</f>
        <v>0.5133268641074409</v>
      </c>
      <c r="R121" s="468"/>
      <c r="S121" s="468"/>
    </row>
    <row r="122" spans="1:19" s="7" customFormat="1" ht="12.75">
      <c r="A122" s="24">
        <v>610</v>
      </c>
      <c r="B122" s="29"/>
      <c r="C122" s="507" t="s">
        <v>4</v>
      </c>
      <c r="D122" s="216">
        <v>30000</v>
      </c>
      <c r="E122" s="135">
        <v>6995</v>
      </c>
      <c r="F122" s="266"/>
      <c r="G122" s="135">
        <v>14323</v>
      </c>
      <c r="H122" s="155"/>
      <c r="I122" s="135">
        <v>22268</v>
      </c>
      <c r="J122" s="254"/>
      <c r="K122" s="447">
        <v>31500</v>
      </c>
      <c r="L122" s="447">
        <v>31390.45</v>
      </c>
      <c r="M122" s="447">
        <v>31500</v>
      </c>
      <c r="N122" s="450">
        <v>7896.7</v>
      </c>
      <c r="O122" s="216"/>
      <c r="P122" s="447">
        <v>15929.91</v>
      </c>
      <c r="Q122" s="216"/>
      <c r="R122" s="447"/>
      <c r="S122" s="447"/>
    </row>
    <row r="123" spans="1:19" ht="12.75">
      <c r="A123" s="24">
        <v>620</v>
      </c>
      <c r="B123" s="29"/>
      <c r="C123" s="19" t="s">
        <v>5</v>
      </c>
      <c r="D123" s="216">
        <v>10000</v>
      </c>
      <c r="E123" s="135">
        <v>2615</v>
      </c>
      <c r="F123" s="266"/>
      <c r="G123" s="135">
        <v>4590</v>
      </c>
      <c r="H123" s="155"/>
      <c r="I123" s="135">
        <v>7466</v>
      </c>
      <c r="J123" s="254"/>
      <c r="K123" s="447">
        <v>11500</v>
      </c>
      <c r="L123" s="447">
        <v>11688.47</v>
      </c>
      <c r="M123" s="447">
        <v>11500</v>
      </c>
      <c r="N123" s="450">
        <v>2869.38</v>
      </c>
      <c r="O123" s="216"/>
      <c r="P123" s="447">
        <v>5826.68</v>
      </c>
      <c r="Q123" s="216"/>
      <c r="R123" s="447"/>
      <c r="S123" s="447"/>
    </row>
    <row r="124" spans="1:19" ht="12.75">
      <c r="A124" s="24">
        <v>631</v>
      </c>
      <c r="B124" s="29"/>
      <c r="C124" s="19" t="s">
        <v>319</v>
      </c>
      <c r="D124" s="216"/>
      <c r="E124" s="135"/>
      <c r="F124" s="266"/>
      <c r="G124" s="135"/>
      <c r="H124" s="155"/>
      <c r="I124" s="135"/>
      <c r="J124" s="254"/>
      <c r="K124" s="447">
        <v>60</v>
      </c>
      <c r="L124" s="447">
        <v>51.45</v>
      </c>
      <c r="M124" s="447">
        <v>60</v>
      </c>
      <c r="N124" s="450"/>
      <c r="O124" s="216"/>
      <c r="P124" s="447">
        <v>0</v>
      </c>
      <c r="Q124" s="216"/>
      <c r="R124" s="447"/>
      <c r="S124" s="447"/>
    </row>
    <row r="125" spans="1:19" ht="12.75">
      <c r="A125" s="24">
        <v>632</v>
      </c>
      <c r="B125" s="29"/>
      <c r="C125" s="19" t="s">
        <v>67</v>
      </c>
      <c r="D125" s="216">
        <v>1400</v>
      </c>
      <c r="E125" s="135">
        <v>238</v>
      </c>
      <c r="F125" s="266"/>
      <c r="G125" s="135">
        <v>464</v>
      </c>
      <c r="H125" s="155"/>
      <c r="I125" s="135">
        <v>925</v>
      </c>
      <c r="J125" s="254"/>
      <c r="K125" s="447">
        <v>1650</v>
      </c>
      <c r="L125" s="447">
        <v>2438.81</v>
      </c>
      <c r="M125" s="447">
        <v>1650</v>
      </c>
      <c r="N125" s="450">
        <v>478.99</v>
      </c>
      <c r="O125" s="216"/>
      <c r="P125" s="447">
        <v>952.98</v>
      </c>
      <c r="Q125" s="216"/>
      <c r="R125" s="447"/>
      <c r="S125" s="447"/>
    </row>
    <row r="126" spans="1:19" ht="12.75">
      <c r="A126" s="24">
        <v>633</v>
      </c>
      <c r="B126" s="29"/>
      <c r="C126" s="19" t="s">
        <v>68</v>
      </c>
      <c r="D126" s="135">
        <f>D128+D129+D130</f>
        <v>800</v>
      </c>
      <c r="E126" s="135">
        <v>276</v>
      </c>
      <c r="F126" s="266"/>
      <c r="G126" s="135">
        <v>520</v>
      </c>
      <c r="H126" s="155"/>
      <c r="I126" s="135">
        <f>I128+I129+I130</f>
        <v>623</v>
      </c>
      <c r="J126" s="135">
        <f>J128+J129+J130</f>
        <v>0</v>
      </c>
      <c r="K126" s="450">
        <f>K128+K129+K130+K127</f>
        <v>1403</v>
      </c>
      <c r="L126" s="450">
        <f>L127+L128+L129+L130</f>
        <v>1414.97</v>
      </c>
      <c r="M126" s="450">
        <v>1150</v>
      </c>
      <c r="N126" s="450">
        <f>N127+N128+N129+N130</f>
        <v>187.36</v>
      </c>
      <c r="O126" s="135"/>
      <c r="P126" s="450"/>
      <c r="Q126" s="135"/>
      <c r="R126" s="450"/>
      <c r="S126" s="450"/>
    </row>
    <row r="127" spans="1:19" ht="12.75">
      <c r="A127" s="24">
        <v>633</v>
      </c>
      <c r="B127" s="29" t="s">
        <v>13</v>
      </c>
      <c r="C127" s="19" t="s">
        <v>349</v>
      </c>
      <c r="D127" s="135"/>
      <c r="E127" s="135"/>
      <c r="F127" s="266"/>
      <c r="G127" s="135"/>
      <c r="H127" s="155"/>
      <c r="I127" s="135"/>
      <c r="J127" s="135"/>
      <c r="K127" s="469">
        <v>92</v>
      </c>
      <c r="L127" s="469">
        <v>92</v>
      </c>
      <c r="M127" s="469">
        <v>100</v>
      </c>
      <c r="N127" s="450"/>
      <c r="O127" s="135"/>
      <c r="P127" s="450">
        <f>P128+P129+P130</f>
        <v>1013.41</v>
      </c>
      <c r="Q127" s="135"/>
      <c r="R127" s="469"/>
      <c r="S127" s="469"/>
    </row>
    <row r="128" spans="1:19" ht="12.75">
      <c r="A128" s="24">
        <v>633</v>
      </c>
      <c r="B128" s="29" t="s">
        <v>17</v>
      </c>
      <c r="C128" s="19" t="s">
        <v>69</v>
      </c>
      <c r="D128" s="268">
        <v>600</v>
      </c>
      <c r="E128" s="126">
        <v>90</v>
      </c>
      <c r="F128" s="522"/>
      <c r="G128" s="126">
        <v>286</v>
      </c>
      <c r="H128" s="155"/>
      <c r="I128" s="126">
        <v>389</v>
      </c>
      <c r="J128" s="254"/>
      <c r="K128" s="469">
        <v>508</v>
      </c>
      <c r="L128" s="469">
        <v>516.71</v>
      </c>
      <c r="M128" s="469">
        <v>500</v>
      </c>
      <c r="N128" s="472">
        <v>187.36</v>
      </c>
      <c r="O128" s="216"/>
      <c r="P128" s="472">
        <v>596.03</v>
      </c>
      <c r="Q128" s="216"/>
      <c r="R128" s="469"/>
      <c r="S128" s="469"/>
    </row>
    <row r="129" spans="1:19" ht="12.75">
      <c r="A129" s="24">
        <v>633</v>
      </c>
      <c r="B129" s="29" t="s">
        <v>19</v>
      </c>
      <c r="C129" s="19" t="s">
        <v>246</v>
      </c>
      <c r="D129" s="268">
        <v>200</v>
      </c>
      <c r="E129" s="126">
        <v>76</v>
      </c>
      <c r="F129" s="522"/>
      <c r="G129" s="126">
        <v>124</v>
      </c>
      <c r="H129" s="155"/>
      <c r="I129" s="126">
        <v>124</v>
      </c>
      <c r="J129" s="254"/>
      <c r="K129" s="469">
        <v>50</v>
      </c>
      <c r="L129" s="469">
        <v>53.39</v>
      </c>
      <c r="M129" s="469">
        <v>50</v>
      </c>
      <c r="N129" s="472"/>
      <c r="O129" s="216"/>
      <c r="P129" s="472">
        <v>5.9</v>
      </c>
      <c r="Q129" s="216"/>
      <c r="R129" s="469"/>
      <c r="S129" s="469"/>
    </row>
    <row r="130" spans="1:19" ht="12.75">
      <c r="A130" s="24">
        <v>633</v>
      </c>
      <c r="B130" s="29" t="s">
        <v>21</v>
      </c>
      <c r="C130" s="19" t="s">
        <v>78</v>
      </c>
      <c r="D130" s="216">
        <v>0</v>
      </c>
      <c r="E130" s="126">
        <v>110</v>
      </c>
      <c r="F130" s="522"/>
      <c r="G130" s="126">
        <v>110</v>
      </c>
      <c r="H130" s="155"/>
      <c r="I130" s="126">
        <v>110</v>
      </c>
      <c r="J130" s="254"/>
      <c r="K130" s="469">
        <v>753</v>
      </c>
      <c r="L130" s="469">
        <v>752.87</v>
      </c>
      <c r="M130" s="469">
        <v>500</v>
      </c>
      <c r="N130" s="469"/>
      <c r="O130" s="428"/>
      <c r="P130" s="472">
        <v>411.48</v>
      </c>
      <c r="Q130" s="428"/>
      <c r="R130" s="469"/>
      <c r="S130" s="469"/>
    </row>
    <row r="131" spans="1:19" ht="12.75">
      <c r="A131" s="24">
        <v>634</v>
      </c>
      <c r="B131" s="29"/>
      <c r="C131" s="19" t="s">
        <v>79</v>
      </c>
      <c r="D131" s="216">
        <f>SUM(D132,D133,D134)</f>
        <v>4100</v>
      </c>
      <c r="E131" s="135">
        <v>1171</v>
      </c>
      <c r="F131" s="266"/>
      <c r="G131" s="135">
        <v>2269</v>
      </c>
      <c r="H131" s="155"/>
      <c r="I131" s="135">
        <f>I132+I133+I134</f>
        <v>3298</v>
      </c>
      <c r="J131" s="254"/>
      <c r="K131" s="447">
        <v>5200</v>
      </c>
      <c r="L131" s="447">
        <f>L132+L133+L134</f>
        <v>4928.160000000001</v>
      </c>
      <c r="M131" s="447">
        <v>5200</v>
      </c>
      <c r="N131" s="450">
        <f>N132+N133+N134</f>
        <v>962.1300000000001</v>
      </c>
      <c r="O131" s="216"/>
      <c r="P131" s="447">
        <f>P132+P133+P134</f>
        <v>1971.48</v>
      </c>
      <c r="Q131" s="216"/>
      <c r="R131" s="447"/>
      <c r="S131" s="447"/>
    </row>
    <row r="132" spans="1:19" ht="12.75">
      <c r="A132" s="24">
        <v>634</v>
      </c>
      <c r="B132" s="29" t="s">
        <v>11</v>
      </c>
      <c r="C132" s="19" t="s">
        <v>80</v>
      </c>
      <c r="D132" s="268">
        <v>3000</v>
      </c>
      <c r="E132" s="126">
        <v>949</v>
      </c>
      <c r="F132" s="522"/>
      <c r="G132" s="126">
        <v>1823</v>
      </c>
      <c r="H132" s="155"/>
      <c r="I132" s="126">
        <v>2826</v>
      </c>
      <c r="J132" s="254"/>
      <c r="K132" s="469">
        <v>4100</v>
      </c>
      <c r="L132" s="469">
        <v>4005.59</v>
      </c>
      <c r="M132" s="469">
        <v>4100</v>
      </c>
      <c r="N132" s="472">
        <v>799.62</v>
      </c>
      <c r="O132" s="216"/>
      <c r="P132" s="472">
        <v>1556.51</v>
      </c>
      <c r="Q132" s="216"/>
      <c r="R132" s="469"/>
      <c r="S132" s="469"/>
    </row>
    <row r="133" spans="1:19" ht="12.75">
      <c r="A133" s="24">
        <v>634</v>
      </c>
      <c r="B133" s="29" t="s">
        <v>13</v>
      </c>
      <c r="C133" s="19" t="s">
        <v>81</v>
      </c>
      <c r="D133" s="268">
        <v>800</v>
      </c>
      <c r="E133" s="126">
        <v>22</v>
      </c>
      <c r="F133" s="522"/>
      <c r="G133" s="126">
        <v>246</v>
      </c>
      <c r="H133" s="155"/>
      <c r="I133" s="126">
        <v>272</v>
      </c>
      <c r="J133" s="254"/>
      <c r="K133" s="469">
        <v>800</v>
      </c>
      <c r="L133" s="469">
        <v>646.64</v>
      </c>
      <c r="M133" s="469">
        <v>800</v>
      </c>
      <c r="N133" s="472">
        <v>12.45</v>
      </c>
      <c r="O133" s="216"/>
      <c r="P133" s="472">
        <v>264.91</v>
      </c>
      <c r="Q133" s="216"/>
      <c r="R133" s="469"/>
      <c r="S133" s="469"/>
    </row>
    <row r="134" spans="1:19" ht="12.75">
      <c r="A134" s="24">
        <v>634</v>
      </c>
      <c r="B134" s="29" t="s">
        <v>32</v>
      </c>
      <c r="C134" s="19" t="s">
        <v>82</v>
      </c>
      <c r="D134" s="268">
        <v>300</v>
      </c>
      <c r="E134" s="126">
        <v>200</v>
      </c>
      <c r="F134" s="522"/>
      <c r="G134" s="126">
        <v>200</v>
      </c>
      <c r="H134" s="155"/>
      <c r="I134" s="126">
        <v>200</v>
      </c>
      <c r="J134" s="254"/>
      <c r="K134" s="469">
        <v>300</v>
      </c>
      <c r="L134" s="469">
        <v>275.93</v>
      </c>
      <c r="M134" s="469">
        <v>300</v>
      </c>
      <c r="N134" s="472">
        <v>150.06</v>
      </c>
      <c r="O134" s="216"/>
      <c r="P134" s="472">
        <v>150.06</v>
      </c>
      <c r="Q134" s="216"/>
      <c r="R134" s="469"/>
      <c r="S134" s="469"/>
    </row>
    <row r="135" spans="1:19" ht="12.75">
      <c r="A135" s="24">
        <v>635</v>
      </c>
      <c r="B135" s="29"/>
      <c r="C135" s="19" t="s">
        <v>350</v>
      </c>
      <c r="D135" s="268"/>
      <c r="E135" s="126"/>
      <c r="F135" s="522"/>
      <c r="G135" s="126"/>
      <c r="H135" s="155"/>
      <c r="I135" s="126"/>
      <c r="J135" s="254"/>
      <c r="K135" s="447">
        <v>36</v>
      </c>
      <c r="L135" s="450">
        <v>36</v>
      </c>
      <c r="M135" s="450">
        <v>36</v>
      </c>
      <c r="N135" s="733">
        <v>52.14</v>
      </c>
      <c r="O135" s="216"/>
      <c r="P135" s="450">
        <v>180.84</v>
      </c>
      <c r="Q135" s="216"/>
      <c r="R135" s="450"/>
      <c r="S135" s="450"/>
    </row>
    <row r="136" spans="1:19" ht="12.75">
      <c r="A136" s="24">
        <v>637</v>
      </c>
      <c r="B136" s="29"/>
      <c r="C136" s="19" t="s">
        <v>232</v>
      </c>
      <c r="D136" s="216">
        <v>0</v>
      </c>
      <c r="E136" s="135">
        <v>61</v>
      </c>
      <c r="F136" s="266"/>
      <c r="G136" s="135">
        <v>409</v>
      </c>
      <c r="H136" s="155"/>
      <c r="I136" s="135">
        <v>409</v>
      </c>
      <c r="J136" s="254"/>
      <c r="K136" s="447">
        <v>364</v>
      </c>
      <c r="L136" s="447">
        <v>359.42</v>
      </c>
      <c r="M136" s="447">
        <v>364</v>
      </c>
      <c r="N136" s="450">
        <v>417.23</v>
      </c>
      <c r="O136" s="216"/>
      <c r="P136" s="447">
        <v>574.38</v>
      </c>
      <c r="Q136" s="216"/>
      <c r="R136" s="447"/>
      <c r="S136" s="447"/>
    </row>
    <row r="137" spans="1:19" ht="12.75">
      <c r="A137" s="24">
        <v>642</v>
      </c>
      <c r="B137" s="29"/>
      <c r="C137" s="19" t="s">
        <v>83</v>
      </c>
      <c r="D137" s="216">
        <v>66</v>
      </c>
      <c r="E137" s="135">
        <v>66</v>
      </c>
      <c r="F137" s="266"/>
      <c r="G137" s="135">
        <v>66</v>
      </c>
      <c r="H137" s="155"/>
      <c r="I137" s="135">
        <v>66.39</v>
      </c>
      <c r="J137" s="254"/>
      <c r="K137" s="447">
        <v>66</v>
      </c>
      <c r="L137" s="447">
        <v>66</v>
      </c>
      <c r="M137" s="447">
        <v>66</v>
      </c>
      <c r="N137" s="450"/>
      <c r="O137" s="216"/>
      <c r="P137" s="447">
        <v>0</v>
      </c>
      <c r="Q137" s="216"/>
      <c r="R137" s="447"/>
      <c r="S137" s="447"/>
    </row>
    <row r="138" spans="1:19" ht="12.75">
      <c r="A138" s="24">
        <v>637</v>
      </c>
      <c r="B138" s="29" t="s">
        <v>60</v>
      </c>
      <c r="C138" s="19" t="s">
        <v>241</v>
      </c>
      <c r="D138" s="216">
        <v>0</v>
      </c>
      <c r="E138" s="135">
        <v>122</v>
      </c>
      <c r="F138" s="266"/>
      <c r="G138" s="135">
        <v>122</v>
      </c>
      <c r="H138" s="155"/>
      <c r="I138" s="135">
        <v>122</v>
      </c>
      <c r="J138" s="254"/>
      <c r="K138" s="447">
        <v>0</v>
      </c>
      <c r="L138" s="447">
        <v>0</v>
      </c>
      <c r="M138" s="447">
        <v>0</v>
      </c>
      <c r="N138" s="450"/>
      <c r="O138" s="216"/>
      <c r="P138" s="447">
        <v>0</v>
      </c>
      <c r="Q138" s="216"/>
      <c r="R138" s="447"/>
      <c r="S138" s="447"/>
    </row>
    <row r="139" spans="1:14" ht="12.75">
      <c r="A139" s="7"/>
      <c r="B139" s="7"/>
      <c r="C139" s="7"/>
      <c r="E139" s="62"/>
      <c r="F139" s="62"/>
      <c r="G139" s="62"/>
      <c r="H139" s="60"/>
      <c r="I139" s="7"/>
      <c r="J139" s="7"/>
      <c r="M139" s="347"/>
      <c r="N139" s="466"/>
    </row>
    <row r="140" spans="1:19" s="3" customFormat="1" ht="12.75">
      <c r="A140" s="370" t="s">
        <v>84</v>
      </c>
      <c r="B140" s="395"/>
      <c r="C140" s="395"/>
      <c r="D140" s="394">
        <f>SUM(D141,D142,D148,D152,D153,D154)</f>
        <v>2750</v>
      </c>
      <c r="E140" s="556">
        <v>6518</v>
      </c>
      <c r="F140" s="557">
        <v>115.36</v>
      </c>
      <c r="G140" s="556">
        <v>9046</v>
      </c>
      <c r="H140" s="540">
        <v>160.11</v>
      </c>
      <c r="I140" s="556">
        <f>I141+I142+I148+I152+I154+I153</f>
        <v>10955</v>
      </c>
      <c r="J140" s="387">
        <v>193.89</v>
      </c>
      <c r="K140" s="468">
        <f>SUM(K141,K142,K148,K152,K153,K154)</f>
        <v>6600</v>
      </c>
      <c r="L140" s="558">
        <f>L141+L142+L148+L152+L153+L154</f>
        <v>5495.1900000000005</v>
      </c>
      <c r="M140" s="468">
        <v>4000</v>
      </c>
      <c r="N140" s="557">
        <f>N141+N142+N148+N152+N153+N154</f>
        <v>663.02</v>
      </c>
      <c r="O140" s="848">
        <f>N140/M140</f>
        <v>0.16575499999999999</v>
      </c>
      <c r="P140" s="468">
        <f>P141+P142+P147+P148+P152+P153+P154</f>
        <v>1241.07</v>
      </c>
      <c r="Q140" s="848">
        <f>P140/M140</f>
        <v>0.3102675</v>
      </c>
      <c r="R140" s="468"/>
      <c r="S140" s="468"/>
    </row>
    <row r="141" spans="1:19" s="7" customFormat="1" ht="12.75">
      <c r="A141" s="18">
        <v>632</v>
      </c>
      <c r="B141" s="29"/>
      <c r="C141" s="19" t="s">
        <v>67</v>
      </c>
      <c r="D141" s="216">
        <v>2300</v>
      </c>
      <c r="E141" s="135">
        <v>580</v>
      </c>
      <c r="F141" s="266"/>
      <c r="G141" s="135">
        <v>1172</v>
      </c>
      <c r="H141" s="155"/>
      <c r="I141" s="135">
        <v>1639</v>
      </c>
      <c r="J141" s="254"/>
      <c r="K141" s="447">
        <v>2300</v>
      </c>
      <c r="L141" s="447">
        <v>1449.99</v>
      </c>
      <c r="M141" s="447">
        <v>2300</v>
      </c>
      <c r="N141" s="450">
        <v>464.7</v>
      </c>
      <c r="O141" s="216"/>
      <c r="P141" s="447">
        <v>798.17</v>
      </c>
      <c r="Q141" s="216"/>
      <c r="R141" s="447"/>
      <c r="S141" s="447"/>
    </row>
    <row r="142" spans="1:19" ht="12.75">
      <c r="A142" s="18">
        <v>633</v>
      </c>
      <c r="B142" s="29"/>
      <c r="C142" s="19" t="s">
        <v>68</v>
      </c>
      <c r="D142" s="137">
        <f>SUM(D143,D144,D145,D146)</f>
        <v>100</v>
      </c>
      <c r="E142" s="135">
        <v>3437</v>
      </c>
      <c r="F142" s="266"/>
      <c r="G142" s="135">
        <v>3437</v>
      </c>
      <c r="H142" s="155"/>
      <c r="I142" s="135">
        <f>I143+I146+I144+I145</f>
        <v>6360</v>
      </c>
      <c r="J142" s="254"/>
      <c r="K142" s="447">
        <v>2600</v>
      </c>
      <c r="L142" s="447">
        <f>L143+L144+L145+L146+L147</f>
        <v>2170.81</v>
      </c>
      <c r="M142" s="447">
        <v>500</v>
      </c>
      <c r="N142" s="450"/>
      <c r="O142" s="137"/>
      <c r="P142" s="447">
        <v>0</v>
      </c>
      <c r="Q142" s="137"/>
      <c r="R142" s="447"/>
      <c r="S142" s="447"/>
    </row>
    <row r="143" spans="1:19" ht="12.75">
      <c r="A143" s="18">
        <v>633</v>
      </c>
      <c r="B143" s="29" t="s">
        <v>11</v>
      </c>
      <c r="C143" s="19" t="s">
        <v>242</v>
      </c>
      <c r="D143" s="268">
        <v>0</v>
      </c>
      <c r="E143" s="126">
        <v>571</v>
      </c>
      <c r="F143" s="522"/>
      <c r="G143" s="126">
        <v>571</v>
      </c>
      <c r="H143" s="155"/>
      <c r="I143" s="126">
        <v>571</v>
      </c>
      <c r="J143" s="254"/>
      <c r="K143" s="469">
        <v>0</v>
      </c>
      <c r="L143" s="469">
        <v>0</v>
      </c>
      <c r="M143" s="469">
        <v>0</v>
      </c>
      <c r="N143" s="469"/>
      <c r="O143" s="216"/>
      <c r="P143" s="472">
        <v>0</v>
      </c>
      <c r="Q143" s="216"/>
      <c r="R143" s="469"/>
      <c r="S143" s="469"/>
    </row>
    <row r="144" spans="1:19" ht="12.75">
      <c r="A144" s="145">
        <v>633</v>
      </c>
      <c r="B144" s="144" t="s">
        <v>15</v>
      </c>
      <c r="C144" s="146" t="s">
        <v>264</v>
      </c>
      <c r="D144" s="268">
        <v>0</v>
      </c>
      <c r="E144" s="158">
        <v>2600</v>
      </c>
      <c r="F144" s="456"/>
      <c r="G144" s="158">
        <v>2600</v>
      </c>
      <c r="H144" s="155"/>
      <c r="I144" s="158">
        <v>2600</v>
      </c>
      <c r="J144" s="255"/>
      <c r="K144" s="470">
        <v>2100</v>
      </c>
      <c r="L144" s="470">
        <v>2051.68</v>
      </c>
      <c r="M144" s="469">
        <v>0</v>
      </c>
      <c r="N144" s="489"/>
      <c r="O144" s="418"/>
      <c r="P144" s="489">
        <v>0</v>
      </c>
      <c r="Q144" s="418"/>
      <c r="R144" s="470"/>
      <c r="S144" s="470"/>
    </row>
    <row r="145" spans="1:19" ht="12.75">
      <c r="A145" s="18">
        <v>633</v>
      </c>
      <c r="B145" s="29" t="s">
        <v>15</v>
      </c>
      <c r="C145" s="19" t="s">
        <v>264</v>
      </c>
      <c r="D145" s="268">
        <v>0</v>
      </c>
      <c r="E145" s="126">
        <v>266</v>
      </c>
      <c r="F145" s="522"/>
      <c r="G145" s="126">
        <v>266</v>
      </c>
      <c r="H145" s="155"/>
      <c r="I145" s="126">
        <v>3121</v>
      </c>
      <c r="J145" s="254"/>
      <c r="K145" s="469">
        <v>400</v>
      </c>
      <c r="L145" s="469">
        <v>107.98</v>
      </c>
      <c r="M145" s="469">
        <v>400</v>
      </c>
      <c r="N145" s="469"/>
      <c r="O145" s="216"/>
      <c r="P145" s="472">
        <v>0</v>
      </c>
      <c r="Q145" s="216"/>
      <c r="R145" s="469"/>
      <c r="S145" s="469"/>
    </row>
    <row r="146" spans="1:19" ht="12.75">
      <c r="A146" s="152">
        <v>633</v>
      </c>
      <c r="B146" s="114" t="s">
        <v>17</v>
      </c>
      <c r="C146" s="119" t="s">
        <v>69</v>
      </c>
      <c r="D146" s="268">
        <v>100</v>
      </c>
      <c r="E146" s="126">
        <v>0</v>
      </c>
      <c r="F146" s="522"/>
      <c r="G146" s="126"/>
      <c r="H146" s="155"/>
      <c r="I146" s="126">
        <v>68</v>
      </c>
      <c r="J146" s="254"/>
      <c r="K146" s="469">
        <v>100</v>
      </c>
      <c r="L146" s="469">
        <v>11.15</v>
      </c>
      <c r="M146" s="469">
        <v>100</v>
      </c>
      <c r="N146" s="469"/>
      <c r="O146" s="216"/>
      <c r="P146" s="472">
        <v>0</v>
      </c>
      <c r="Q146" s="216"/>
      <c r="R146" s="469"/>
      <c r="S146" s="469"/>
    </row>
    <row r="147" spans="1:19" ht="12.75">
      <c r="A147" s="134">
        <v>633</v>
      </c>
      <c r="B147" s="124" t="s">
        <v>27</v>
      </c>
      <c r="C147" s="133" t="s">
        <v>301</v>
      </c>
      <c r="D147" s="216"/>
      <c r="E147" s="126"/>
      <c r="F147" s="522"/>
      <c r="G147" s="126"/>
      <c r="H147" s="155"/>
      <c r="I147" s="126"/>
      <c r="J147" s="254"/>
      <c r="K147" s="469">
        <v>0</v>
      </c>
      <c r="L147" s="469">
        <v>0</v>
      </c>
      <c r="M147" s="447">
        <v>0</v>
      </c>
      <c r="N147" s="469"/>
      <c r="O147" s="216"/>
      <c r="P147" s="447">
        <v>0</v>
      </c>
      <c r="Q147" s="216"/>
      <c r="R147" s="469"/>
      <c r="S147" s="469"/>
    </row>
    <row r="148" spans="1:19" ht="12.75">
      <c r="A148" s="256">
        <v>634</v>
      </c>
      <c r="B148" s="35"/>
      <c r="C148" s="12" t="s">
        <v>79</v>
      </c>
      <c r="D148" s="216">
        <f>SUM(D149,D150)</f>
        <v>200</v>
      </c>
      <c r="E148" s="135">
        <v>89</v>
      </c>
      <c r="F148" s="266"/>
      <c r="G148" s="135">
        <v>184</v>
      </c>
      <c r="H148" s="155"/>
      <c r="I148" s="135">
        <f>I149+I150</f>
        <v>267</v>
      </c>
      <c r="J148" s="254"/>
      <c r="K148" s="447">
        <f>K149+K150+K151</f>
        <v>650</v>
      </c>
      <c r="L148" s="447">
        <f>L149+L150+L151</f>
        <v>761.89</v>
      </c>
      <c r="M148" s="447">
        <v>650</v>
      </c>
      <c r="N148" s="450"/>
      <c r="O148" s="216"/>
      <c r="P148" s="447">
        <f>P149+P150+P151</f>
        <v>244.57999999999998</v>
      </c>
      <c r="Q148" s="216"/>
      <c r="R148" s="447"/>
      <c r="S148" s="447"/>
    </row>
    <row r="149" spans="1:19" ht="12.75">
      <c r="A149" s="24">
        <v>634</v>
      </c>
      <c r="B149" s="29" t="s">
        <v>11</v>
      </c>
      <c r="C149" s="19" t="s">
        <v>80</v>
      </c>
      <c r="D149" s="268">
        <v>100</v>
      </c>
      <c r="E149" s="126">
        <v>89</v>
      </c>
      <c r="F149" s="522"/>
      <c r="G149" s="126">
        <v>89</v>
      </c>
      <c r="H149" s="155"/>
      <c r="I149" s="126">
        <v>172</v>
      </c>
      <c r="J149" s="254"/>
      <c r="K149" s="469">
        <v>200</v>
      </c>
      <c r="L149" s="469">
        <v>179.04</v>
      </c>
      <c r="M149" s="469">
        <v>200</v>
      </c>
      <c r="N149" s="472"/>
      <c r="O149" s="216"/>
      <c r="P149" s="472">
        <v>116.42</v>
      </c>
      <c r="Q149" s="216"/>
      <c r="R149" s="469"/>
      <c r="S149" s="469"/>
    </row>
    <row r="150" spans="1:19" ht="12.75">
      <c r="A150" s="24">
        <v>634</v>
      </c>
      <c r="B150" s="29" t="s">
        <v>15</v>
      </c>
      <c r="C150" s="19" t="s">
        <v>244</v>
      </c>
      <c r="D150" s="268">
        <v>100</v>
      </c>
      <c r="E150" s="126">
        <v>0</v>
      </c>
      <c r="F150" s="522"/>
      <c r="G150" s="126">
        <v>95</v>
      </c>
      <c r="H150" s="155"/>
      <c r="I150" s="126">
        <v>95</v>
      </c>
      <c r="J150" s="254"/>
      <c r="K150" s="469">
        <v>250</v>
      </c>
      <c r="L150" s="469">
        <v>234</v>
      </c>
      <c r="M150" s="469">
        <v>250</v>
      </c>
      <c r="N150" s="472"/>
      <c r="O150" s="216"/>
      <c r="P150" s="472">
        <v>128.16</v>
      </c>
      <c r="Q150" s="216"/>
      <c r="R150" s="469"/>
      <c r="S150" s="469"/>
    </row>
    <row r="151" spans="1:19" ht="12.75">
      <c r="A151" s="24">
        <v>634</v>
      </c>
      <c r="B151" s="29" t="s">
        <v>32</v>
      </c>
      <c r="C151" s="19" t="s">
        <v>82</v>
      </c>
      <c r="D151" s="268"/>
      <c r="E151" s="126"/>
      <c r="F151" s="522"/>
      <c r="G151" s="126"/>
      <c r="H151" s="155"/>
      <c r="I151" s="126"/>
      <c r="J151" s="254"/>
      <c r="K151" s="469">
        <v>200</v>
      </c>
      <c r="L151" s="469">
        <v>348.85</v>
      </c>
      <c r="M151" s="469">
        <v>200</v>
      </c>
      <c r="N151" s="472"/>
      <c r="O151" s="216"/>
      <c r="P151" s="472">
        <v>0</v>
      </c>
      <c r="Q151" s="216"/>
      <c r="R151" s="469"/>
      <c r="S151" s="469"/>
    </row>
    <row r="152" spans="1:19" ht="12.75">
      <c r="A152" s="18">
        <v>635</v>
      </c>
      <c r="B152" s="29"/>
      <c r="C152" s="19" t="s">
        <v>70</v>
      </c>
      <c r="D152" s="216">
        <v>50</v>
      </c>
      <c r="E152" s="135">
        <v>204</v>
      </c>
      <c r="F152" s="266"/>
      <c r="G152" s="135">
        <v>204</v>
      </c>
      <c r="H152" s="155"/>
      <c r="I152" s="135">
        <v>358</v>
      </c>
      <c r="J152" s="254"/>
      <c r="K152" s="447">
        <v>50</v>
      </c>
      <c r="L152" s="447">
        <v>14.5</v>
      </c>
      <c r="M152" s="447">
        <v>50</v>
      </c>
      <c r="N152" s="450"/>
      <c r="O152" s="216"/>
      <c r="P152" s="447">
        <v>0</v>
      </c>
      <c r="Q152" s="216"/>
      <c r="R152" s="447"/>
      <c r="S152" s="447"/>
    </row>
    <row r="153" spans="1:19" ht="12.75">
      <c r="A153" s="18">
        <v>637</v>
      </c>
      <c r="B153" s="29" t="s">
        <v>317</v>
      </c>
      <c r="C153" s="19" t="s">
        <v>399</v>
      </c>
      <c r="D153" s="216">
        <v>0</v>
      </c>
      <c r="E153" s="135">
        <v>1712</v>
      </c>
      <c r="F153" s="266"/>
      <c r="G153" s="135">
        <v>1835</v>
      </c>
      <c r="H153" s="155"/>
      <c r="I153" s="135">
        <v>1835</v>
      </c>
      <c r="J153" s="254"/>
      <c r="K153" s="469">
        <v>0</v>
      </c>
      <c r="L153" s="447">
        <v>0</v>
      </c>
      <c r="M153" s="447">
        <v>0</v>
      </c>
      <c r="N153" s="676">
        <v>48.32</v>
      </c>
      <c r="O153" s="216"/>
      <c r="P153" s="447">
        <v>0</v>
      </c>
      <c r="Q153" s="216"/>
      <c r="R153" s="447"/>
      <c r="S153" s="447"/>
    </row>
    <row r="154" spans="1:19" ht="12.75">
      <c r="A154" s="18">
        <v>637</v>
      </c>
      <c r="B154" s="29"/>
      <c r="C154" s="19" t="s">
        <v>232</v>
      </c>
      <c r="D154" s="216">
        <v>100</v>
      </c>
      <c r="E154" s="135">
        <v>496</v>
      </c>
      <c r="F154" s="266"/>
      <c r="G154" s="135">
        <v>496</v>
      </c>
      <c r="H154" s="155"/>
      <c r="I154" s="135">
        <v>496</v>
      </c>
      <c r="J154" s="254"/>
      <c r="K154" s="447">
        <v>1000</v>
      </c>
      <c r="L154" s="447">
        <v>1098</v>
      </c>
      <c r="M154" s="447">
        <v>500</v>
      </c>
      <c r="N154" s="450">
        <v>150</v>
      </c>
      <c r="O154" s="428"/>
      <c r="P154" s="447">
        <v>198.32</v>
      </c>
      <c r="Q154" s="428"/>
      <c r="R154" s="447"/>
      <c r="S154" s="447"/>
    </row>
    <row r="155" spans="1:19" ht="12.75">
      <c r="A155" s="53" t="s">
        <v>86</v>
      </c>
      <c r="B155" s="54"/>
      <c r="C155" s="543" t="s">
        <v>87</v>
      </c>
      <c r="D155" s="368">
        <f>SUM(D121,D140)</f>
        <v>49116</v>
      </c>
      <c r="E155" s="349">
        <f>E121+E140</f>
        <v>18062</v>
      </c>
      <c r="F155" s="544">
        <v>36.96</v>
      </c>
      <c r="G155" s="349">
        <f>G121+G140</f>
        <v>31809</v>
      </c>
      <c r="H155" s="545">
        <v>65.09</v>
      </c>
      <c r="I155" s="349">
        <f>I121+I140</f>
        <v>46132.39</v>
      </c>
      <c r="J155" s="365">
        <v>94.4</v>
      </c>
      <c r="K155" s="471">
        <f>SUM(K121,K140)</f>
        <v>58379</v>
      </c>
      <c r="L155" s="471">
        <f>L140+L121</f>
        <v>57868.92</v>
      </c>
      <c r="M155" s="471">
        <v>55526</v>
      </c>
      <c r="N155" s="544">
        <f>N140+N121</f>
        <v>13526.95</v>
      </c>
      <c r="O155" s="849">
        <f>N155/M155</f>
        <v>0.24361470302200772</v>
      </c>
      <c r="P155" s="471">
        <f>P121+P140</f>
        <v>27690.75</v>
      </c>
      <c r="Q155" s="849">
        <f>P155/M155</f>
        <v>0.4986988077657314</v>
      </c>
      <c r="R155" s="471"/>
      <c r="S155" s="471"/>
    </row>
    <row r="156" spans="1:19" ht="12.75">
      <c r="A156" s="294"/>
      <c r="B156" s="295"/>
      <c r="C156" s="288"/>
      <c r="D156" s="293"/>
      <c r="E156" s="289"/>
      <c r="F156" s="290"/>
      <c r="G156" s="289"/>
      <c r="H156" s="291"/>
      <c r="I156" s="289"/>
      <c r="J156" s="292"/>
      <c r="K156" s="293"/>
      <c r="L156" s="293"/>
      <c r="M156" s="293"/>
      <c r="N156" s="293"/>
      <c r="O156" s="293"/>
      <c r="P156" s="891"/>
      <c r="Q156" s="293"/>
      <c r="R156" s="293"/>
      <c r="S156" s="293"/>
    </row>
    <row r="157" spans="1:19" ht="12.75">
      <c r="A157" s="294"/>
      <c r="B157" s="295"/>
      <c r="C157" s="288"/>
      <c r="D157" s="293"/>
      <c r="E157" s="289"/>
      <c r="F157" s="290"/>
      <c r="G157" s="289"/>
      <c r="H157" s="291"/>
      <c r="I157" s="289"/>
      <c r="J157" s="292"/>
      <c r="K157" s="293"/>
      <c r="L157" s="293"/>
      <c r="M157" s="293"/>
      <c r="N157" s="293"/>
      <c r="O157" s="293"/>
      <c r="P157" s="891"/>
      <c r="Q157" s="293"/>
      <c r="R157" s="293"/>
      <c r="S157" s="293"/>
    </row>
    <row r="158" spans="1:19" ht="12.75">
      <c r="A158" s="294"/>
      <c r="B158" s="295"/>
      <c r="C158" s="288"/>
      <c r="D158" s="293"/>
      <c r="E158" s="289"/>
      <c r="F158" s="290"/>
      <c r="G158" s="289"/>
      <c r="H158" s="291"/>
      <c r="I158" s="289"/>
      <c r="J158" s="292"/>
      <c r="K158" s="293"/>
      <c r="L158" s="293"/>
      <c r="M158" s="293"/>
      <c r="N158" s="293"/>
      <c r="O158" s="293"/>
      <c r="P158" s="891"/>
      <c r="Q158" s="293"/>
      <c r="R158" s="293"/>
      <c r="S158" s="293"/>
    </row>
    <row r="159" spans="1:19" ht="12.75">
      <c r="A159" s="294"/>
      <c r="B159" s="295"/>
      <c r="C159" s="288"/>
      <c r="D159" s="293"/>
      <c r="E159" s="289"/>
      <c r="F159" s="290"/>
      <c r="G159" s="289"/>
      <c r="H159" s="291"/>
      <c r="I159" s="289"/>
      <c r="J159" s="292"/>
      <c r="K159" s="293"/>
      <c r="L159" s="293"/>
      <c r="M159" s="293"/>
      <c r="N159" s="293"/>
      <c r="O159" s="293"/>
      <c r="P159" s="891"/>
      <c r="Q159" s="293"/>
      <c r="R159" s="293"/>
      <c r="S159" s="293"/>
    </row>
    <row r="160" spans="1:19" ht="12.75">
      <c r="A160" s="294"/>
      <c r="B160" s="295"/>
      <c r="C160" s="288"/>
      <c r="D160" s="293"/>
      <c r="E160" s="289"/>
      <c r="F160" s="290"/>
      <c r="G160" s="289"/>
      <c r="H160" s="291"/>
      <c r="I160" s="289"/>
      <c r="J160" s="292"/>
      <c r="K160" s="293"/>
      <c r="L160" s="293"/>
      <c r="M160" s="293"/>
      <c r="N160" s="293"/>
      <c r="O160" s="293"/>
      <c r="P160" s="891"/>
      <c r="Q160" s="293"/>
      <c r="R160" s="293"/>
      <c r="S160" s="293"/>
    </row>
    <row r="161" spans="1:19" ht="12.75">
      <c r="A161" s="294"/>
      <c r="B161" s="295"/>
      <c r="C161" s="288"/>
      <c r="D161" s="293"/>
      <c r="E161" s="289"/>
      <c r="F161" s="290"/>
      <c r="G161" s="289"/>
      <c r="H161" s="291"/>
      <c r="I161" s="289"/>
      <c r="J161" s="292"/>
      <c r="K161" s="293"/>
      <c r="L161" s="293"/>
      <c r="M161" s="293"/>
      <c r="N161" s="293"/>
      <c r="O161" s="293"/>
      <c r="P161" s="891"/>
      <c r="Q161" s="293"/>
      <c r="R161" s="293"/>
      <c r="S161" s="293"/>
    </row>
    <row r="162" spans="1:19" ht="12" customHeight="1">
      <c r="A162" s="294"/>
      <c r="B162" s="295"/>
      <c r="C162" s="288"/>
      <c r="D162" s="293"/>
      <c r="E162" s="289"/>
      <c r="F162" s="290"/>
      <c r="G162" s="289"/>
      <c r="H162" s="291"/>
      <c r="I162" s="289"/>
      <c r="J162" s="292"/>
      <c r="K162" s="293"/>
      <c r="L162" s="293"/>
      <c r="M162" s="293"/>
      <c r="N162" s="293"/>
      <c r="O162" s="293"/>
      <c r="P162" s="891"/>
      <c r="Q162" s="293"/>
      <c r="R162" s="293"/>
      <c r="S162" s="293"/>
    </row>
    <row r="163" spans="1:19" ht="12" customHeight="1">
      <c r="A163" s="294"/>
      <c r="B163" s="295"/>
      <c r="C163" s="288"/>
      <c r="D163" s="293"/>
      <c r="E163" s="289"/>
      <c r="F163" s="290"/>
      <c r="G163" s="289"/>
      <c r="H163" s="291"/>
      <c r="I163" s="289"/>
      <c r="J163" s="292"/>
      <c r="K163" s="293"/>
      <c r="L163" s="293"/>
      <c r="M163" s="293"/>
      <c r="N163" s="293"/>
      <c r="O163" s="293"/>
      <c r="P163" s="891"/>
      <c r="Q163" s="293"/>
      <c r="R163" s="293"/>
      <c r="S163" s="293"/>
    </row>
    <row r="164" spans="1:19" ht="12" customHeight="1">
      <c r="A164" s="294"/>
      <c r="B164" s="295"/>
      <c r="C164" s="288"/>
      <c r="D164" s="293"/>
      <c r="E164" s="289"/>
      <c r="F164" s="290"/>
      <c r="G164" s="289"/>
      <c r="H164" s="291"/>
      <c r="I164" s="289"/>
      <c r="J164" s="292"/>
      <c r="K164" s="293"/>
      <c r="L164" s="293"/>
      <c r="M164" s="293"/>
      <c r="N164" s="293"/>
      <c r="O164" s="293"/>
      <c r="P164" s="891"/>
      <c r="Q164" s="293"/>
      <c r="R164" s="293"/>
      <c r="S164" s="293"/>
    </row>
    <row r="165" spans="1:19" ht="12" customHeight="1">
      <c r="A165" s="294"/>
      <c r="B165" s="295"/>
      <c r="C165" s="288"/>
      <c r="D165" s="293"/>
      <c r="E165" s="289"/>
      <c r="F165" s="290"/>
      <c r="G165" s="289"/>
      <c r="H165" s="291"/>
      <c r="I165" s="289"/>
      <c r="J165" s="292"/>
      <c r="K165" s="293"/>
      <c r="L165" s="293"/>
      <c r="M165" s="293"/>
      <c r="N165" s="293"/>
      <c r="O165" s="293"/>
      <c r="P165" s="891"/>
      <c r="Q165" s="293"/>
      <c r="R165" s="293"/>
      <c r="S165" s="293"/>
    </row>
    <row r="166" spans="1:19" ht="12" customHeight="1">
      <c r="A166" s="294"/>
      <c r="B166" s="295"/>
      <c r="C166" s="288"/>
      <c r="D166" s="293"/>
      <c r="E166" s="289"/>
      <c r="F166" s="290"/>
      <c r="G166" s="289"/>
      <c r="H166" s="291"/>
      <c r="I166" s="289"/>
      <c r="J166" s="292"/>
      <c r="K166" s="293"/>
      <c r="L166" s="293"/>
      <c r="M166" s="293"/>
      <c r="N166" s="293"/>
      <c r="O166" s="293"/>
      <c r="P166" s="891"/>
      <c r="Q166" s="293"/>
      <c r="R166" s="293"/>
      <c r="S166" s="293"/>
    </row>
    <row r="167" spans="1:19" ht="12" customHeight="1">
      <c r="A167" s="294"/>
      <c r="B167" s="295"/>
      <c r="C167" s="288"/>
      <c r="D167" s="293"/>
      <c r="E167" s="289"/>
      <c r="F167" s="290"/>
      <c r="G167" s="289"/>
      <c r="H167" s="291"/>
      <c r="I167" s="289"/>
      <c r="J167" s="292"/>
      <c r="K167" s="293"/>
      <c r="L167" s="293"/>
      <c r="M167" s="293"/>
      <c r="N167" s="293"/>
      <c r="O167" s="293"/>
      <c r="P167" s="891"/>
      <c r="Q167" s="293"/>
      <c r="R167" s="293"/>
      <c r="S167" s="293"/>
    </row>
    <row r="168" spans="1:19" ht="12.75">
      <c r="A168" s="294"/>
      <c r="B168" s="295"/>
      <c r="C168" s="288"/>
      <c r="D168" s="293"/>
      <c r="E168" s="289"/>
      <c r="F168" s="290"/>
      <c r="G168" s="289"/>
      <c r="H168" s="291"/>
      <c r="I168" s="289"/>
      <c r="J168" s="292"/>
      <c r="K168" s="293"/>
      <c r="L168" s="293"/>
      <c r="M168" s="293"/>
      <c r="N168" s="293"/>
      <c r="O168" s="293"/>
      <c r="P168" s="891"/>
      <c r="Q168" s="293"/>
      <c r="R168" s="293"/>
      <c r="S168" s="293"/>
    </row>
    <row r="169" spans="1:18" ht="12.75">
      <c r="A169" s="81"/>
      <c r="B169" s="12"/>
      <c r="C169" s="82"/>
      <c r="D169" s="55"/>
      <c r="E169" s="55"/>
      <c r="F169" s="55"/>
      <c r="G169" s="55"/>
      <c r="H169" s="83"/>
      <c r="I169" s="962" t="s">
        <v>284</v>
      </c>
      <c r="J169" s="962"/>
      <c r="K169" s="962"/>
      <c r="L169" s="962"/>
      <c r="M169" s="962"/>
      <c r="N169" s="962"/>
      <c r="O169" s="962"/>
      <c r="P169" s="962"/>
      <c r="Q169" s="962"/>
      <c r="R169" s="962"/>
    </row>
    <row r="170" spans="1:19" ht="12.75">
      <c r="A170" s="81"/>
      <c r="B170" s="12"/>
      <c r="C170" s="82"/>
      <c r="D170" s="7"/>
      <c r="E170" s="55"/>
      <c r="F170" s="55"/>
      <c r="G170" s="55"/>
      <c r="H170" s="83"/>
      <c r="I170" s="55"/>
      <c r="J170" s="7"/>
      <c r="K170" s="7"/>
      <c r="L170" s="7"/>
      <c r="M170" s="7"/>
      <c r="N170" s="7"/>
      <c r="O170" s="7"/>
      <c r="P170" s="466"/>
      <c r="Q170" s="7"/>
      <c r="R170" s="7"/>
      <c r="S170" s="7"/>
    </row>
    <row r="171" spans="1:19" s="358" customFormat="1" ht="25.5">
      <c r="A171" s="351" t="s">
        <v>1</v>
      </c>
      <c r="B171" s="352"/>
      <c r="C171" s="753"/>
      <c r="D171" s="568">
        <v>2012</v>
      </c>
      <c r="E171" s="566" t="s">
        <v>267</v>
      </c>
      <c r="F171" s="567" t="s">
        <v>2</v>
      </c>
      <c r="G171" s="566" t="s">
        <v>268</v>
      </c>
      <c r="H171" s="567" t="s">
        <v>2</v>
      </c>
      <c r="I171" s="566" t="s">
        <v>269</v>
      </c>
      <c r="J171" s="567" t="s">
        <v>2</v>
      </c>
      <c r="K171" s="754" t="s">
        <v>360</v>
      </c>
      <c r="L171" s="754" t="s">
        <v>383</v>
      </c>
      <c r="M171" s="755">
        <v>2013</v>
      </c>
      <c r="N171" s="754" t="s">
        <v>382</v>
      </c>
      <c r="O171" s="756" t="s">
        <v>2</v>
      </c>
      <c r="P171" s="892" t="s">
        <v>329</v>
      </c>
      <c r="Q171" s="756" t="s">
        <v>2</v>
      </c>
      <c r="R171" s="754" t="s">
        <v>384</v>
      </c>
      <c r="S171" s="754" t="s">
        <v>369</v>
      </c>
    </row>
    <row r="172" spans="1:19" s="3" customFormat="1" ht="12.75">
      <c r="A172" s="396" t="s">
        <v>88</v>
      </c>
      <c r="B172" s="397"/>
      <c r="C172" s="397"/>
      <c r="D172" s="394">
        <f>SUM(D173,D174,D175,D176,D180,D184,D185)</f>
        <v>66470</v>
      </c>
      <c r="E172" s="369">
        <v>24515</v>
      </c>
      <c r="F172" s="449">
        <v>30.99</v>
      </c>
      <c r="G172" s="369">
        <f>G173+G174+G175+G176+G180+G184+G185</f>
        <v>44030</v>
      </c>
      <c r="H172" s="540">
        <v>55.66</v>
      </c>
      <c r="I172" s="369">
        <f>I173+I174+I175+I176+I180+I184+I185</f>
        <v>67393</v>
      </c>
      <c r="J172" s="363">
        <v>85.2</v>
      </c>
      <c r="K172" s="468">
        <f>SUM(K173,K174,K175,K176,K180,K184,K185,K186)</f>
        <v>87889</v>
      </c>
      <c r="L172" s="468">
        <f>L173+L174+L175+L176+L180+L184+L185+L186</f>
        <v>85234.86</v>
      </c>
      <c r="M172" s="468">
        <v>89370</v>
      </c>
      <c r="N172" s="449">
        <f>N173+N174+N175+N176+N180+N184+N185+N186</f>
        <v>15628.67</v>
      </c>
      <c r="O172" s="848">
        <f>N172/M172</f>
        <v>0.1748760210361419</v>
      </c>
      <c r="P172" s="468">
        <f>P173+P174+P175+P176+P180+P184+P185+P186</f>
        <v>36462.52</v>
      </c>
      <c r="Q172" s="848">
        <f>P172/M172</f>
        <v>0.40799507664764456</v>
      </c>
      <c r="R172" s="468"/>
      <c r="S172" s="468"/>
    </row>
    <row r="173" spans="1:19" s="7" customFormat="1" ht="12.75">
      <c r="A173" s="24">
        <v>610</v>
      </c>
      <c r="B173" s="29"/>
      <c r="C173" s="507" t="s">
        <v>4</v>
      </c>
      <c r="D173" s="137">
        <v>40000</v>
      </c>
      <c r="E173" s="135">
        <v>14987</v>
      </c>
      <c r="F173" s="266"/>
      <c r="G173" s="135">
        <v>28304</v>
      </c>
      <c r="H173" s="155"/>
      <c r="I173" s="135">
        <v>42748</v>
      </c>
      <c r="J173" s="254"/>
      <c r="K173" s="447">
        <v>54000</v>
      </c>
      <c r="L173" s="447">
        <v>52721.9</v>
      </c>
      <c r="M173" s="447">
        <v>54000</v>
      </c>
      <c r="N173" s="450">
        <v>10794.51</v>
      </c>
      <c r="O173" s="137"/>
      <c r="P173" s="447">
        <v>22321.14</v>
      </c>
      <c r="Q173" s="137"/>
      <c r="R173" s="137"/>
      <c r="S173" s="137"/>
    </row>
    <row r="174" spans="1:19" ht="12.75">
      <c r="A174" s="24">
        <v>620</v>
      </c>
      <c r="B174" s="29"/>
      <c r="C174" s="19" t="s">
        <v>5</v>
      </c>
      <c r="D174" s="137">
        <v>14500</v>
      </c>
      <c r="E174" s="135">
        <v>5079</v>
      </c>
      <c r="F174" s="266"/>
      <c r="G174" s="135">
        <v>8426</v>
      </c>
      <c r="H174" s="155"/>
      <c r="I174" s="135">
        <v>13541</v>
      </c>
      <c r="J174" s="254"/>
      <c r="K174" s="447">
        <v>19300</v>
      </c>
      <c r="L174" s="447">
        <v>19425.42</v>
      </c>
      <c r="M174" s="447">
        <v>19300</v>
      </c>
      <c r="N174" s="450">
        <v>3883.08</v>
      </c>
      <c r="O174" s="137"/>
      <c r="P174" s="447">
        <v>7952.24</v>
      </c>
      <c r="Q174" s="137"/>
      <c r="R174" s="137"/>
      <c r="S174" s="137"/>
    </row>
    <row r="175" spans="1:19" ht="12.75">
      <c r="A175" s="24">
        <v>632</v>
      </c>
      <c r="B175" s="29"/>
      <c r="C175" s="19" t="s">
        <v>67</v>
      </c>
      <c r="D175" s="216">
        <v>1500</v>
      </c>
      <c r="E175" s="135">
        <v>366</v>
      </c>
      <c r="F175" s="266"/>
      <c r="G175" s="135">
        <v>765</v>
      </c>
      <c r="H175" s="155"/>
      <c r="I175" s="135">
        <v>1124</v>
      </c>
      <c r="J175" s="254"/>
      <c r="K175" s="447">
        <v>1500</v>
      </c>
      <c r="L175" s="216">
        <v>1562.71</v>
      </c>
      <c r="M175" s="447">
        <v>1500</v>
      </c>
      <c r="N175" s="450">
        <v>333.89</v>
      </c>
      <c r="O175" s="216"/>
      <c r="P175" s="447">
        <v>733.56</v>
      </c>
      <c r="Q175" s="216"/>
      <c r="R175" s="216"/>
      <c r="S175" s="216"/>
    </row>
    <row r="176" spans="1:19" ht="12.75">
      <c r="A176" s="113">
        <v>633</v>
      </c>
      <c r="B176" s="114"/>
      <c r="C176" s="119" t="s">
        <v>68</v>
      </c>
      <c r="D176" s="135">
        <f>D178+D179</f>
        <v>1500</v>
      </c>
      <c r="E176" s="135">
        <v>675</v>
      </c>
      <c r="F176" s="266"/>
      <c r="G176" s="135">
        <v>693</v>
      </c>
      <c r="H176" s="155"/>
      <c r="I176" s="135">
        <f>I178+I179</f>
        <v>695</v>
      </c>
      <c r="J176" s="135">
        <f>J178+J179</f>
        <v>0</v>
      </c>
      <c r="K176" s="450">
        <f>K178+K179+K177</f>
        <v>400</v>
      </c>
      <c r="L176" s="450">
        <f>L177+L178+L179</f>
        <v>51.29</v>
      </c>
      <c r="M176" s="450">
        <v>1800</v>
      </c>
      <c r="N176" s="733">
        <v>0</v>
      </c>
      <c r="O176" s="135"/>
      <c r="P176" s="450">
        <f>P177+P178+P179</f>
        <v>381.40999999999997</v>
      </c>
      <c r="Q176" s="135"/>
      <c r="R176" s="450"/>
      <c r="S176" s="450"/>
    </row>
    <row r="177" spans="1:19" ht="12.75">
      <c r="A177" s="132">
        <v>633</v>
      </c>
      <c r="B177" s="124" t="s">
        <v>15</v>
      </c>
      <c r="C177" s="133" t="s">
        <v>337</v>
      </c>
      <c r="D177" s="135"/>
      <c r="E177" s="135"/>
      <c r="F177" s="266"/>
      <c r="G177" s="135"/>
      <c r="H177" s="155"/>
      <c r="I177" s="135"/>
      <c r="J177" s="135"/>
      <c r="K177" s="469">
        <v>100</v>
      </c>
      <c r="L177" s="498">
        <v>0</v>
      </c>
      <c r="M177" s="498">
        <v>1000</v>
      </c>
      <c r="N177" s="733"/>
      <c r="O177" s="135"/>
      <c r="P177" s="472">
        <v>0</v>
      </c>
      <c r="Q177" s="135"/>
      <c r="R177" s="472"/>
      <c r="S177" s="472"/>
    </row>
    <row r="178" spans="1:19" ht="12.75">
      <c r="A178" s="21">
        <v>633</v>
      </c>
      <c r="B178" s="32" t="s">
        <v>17</v>
      </c>
      <c r="C178" s="22" t="s">
        <v>69</v>
      </c>
      <c r="D178" s="268">
        <v>1000</v>
      </c>
      <c r="E178" s="126">
        <v>485</v>
      </c>
      <c r="F178" s="522"/>
      <c r="G178" s="126">
        <v>513</v>
      </c>
      <c r="H178" s="155"/>
      <c r="I178" s="126">
        <v>513</v>
      </c>
      <c r="J178" s="254"/>
      <c r="K178" s="469">
        <v>0</v>
      </c>
      <c r="L178" s="498">
        <v>0</v>
      </c>
      <c r="M178" s="498">
        <v>500</v>
      </c>
      <c r="N178" s="472"/>
      <c r="O178" s="546"/>
      <c r="P178" s="472">
        <v>362.2</v>
      </c>
      <c r="Q178" s="546"/>
      <c r="R178" s="469"/>
      <c r="S178" s="469"/>
    </row>
    <row r="179" spans="1:19" ht="12.75">
      <c r="A179" s="18">
        <v>633</v>
      </c>
      <c r="B179" s="29" t="s">
        <v>21</v>
      </c>
      <c r="C179" s="19" t="s">
        <v>85</v>
      </c>
      <c r="D179" s="268">
        <v>500</v>
      </c>
      <c r="E179" s="126">
        <v>180</v>
      </c>
      <c r="F179" s="522"/>
      <c r="G179" s="126">
        <v>180</v>
      </c>
      <c r="H179" s="155"/>
      <c r="I179" s="126">
        <v>182</v>
      </c>
      <c r="J179" s="254"/>
      <c r="K179" s="469">
        <v>300</v>
      </c>
      <c r="L179" s="498">
        <v>51.29</v>
      </c>
      <c r="M179" s="498">
        <v>300</v>
      </c>
      <c r="N179" s="472"/>
      <c r="O179" s="216"/>
      <c r="P179" s="472">
        <v>19.21</v>
      </c>
      <c r="Q179" s="216"/>
      <c r="R179" s="469"/>
      <c r="S179" s="469"/>
    </row>
    <row r="180" spans="1:19" ht="12.75">
      <c r="A180" s="256">
        <v>634</v>
      </c>
      <c r="B180" s="35"/>
      <c r="C180" s="12" t="s">
        <v>79</v>
      </c>
      <c r="D180" s="137">
        <f>SUM(D181,D182,D183)</f>
        <v>7800</v>
      </c>
      <c r="E180" s="135">
        <v>2423</v>
      </c>
      <c r="F180" s="266"/>
      <c r="G180" s="135">
        <v>4405</v>
      </c>
      <c r="H180" s="155"/>
      <c r="I180" s="135">
        <f>I181+I182+I183</f>
        <v>7307</v>
      </c>
      <c r="J180" s="254"/>
      <c r="K180" s="447">
        <f>SUM(K181,K182,K183)</f>
        <v>7800</v>
      </c>
      <c r="L180" s="447">
        <f>L181+L182+L183</f>
        <v>6693.62</v>
      </c>
      <c r="M180" s="447">
        <v>7800</v>
      </c>
      <c r="N180" s="450">
        <f>N181+N182+N183</f>
        <v>408.5</v>
      </c>
      <c r="O180" s="137"/>
      <c r="P180" s="447">
        <f>P181+P182+P183</f>
        <v>3327.99</v>
      </c>
      <c r="Q180" s="137"/>
      <c r="R180" s="447"/>
      <c r="S180" s="447"/>
    </row>
    <row r="181" spans="1:19" ht="12.75">
      <c r="A181" s="24">
        <v>634</v>
      </c>
      <c r="B181" s="29" t="s">
        <v>11</v>
      </c>
      <c r="C181" s="19" t="s">
        <v>80</v>
      </c>
      <c r="D181" s="268">
        <v>5000</v>
      </c>
      <c r="E181" s="126">
        <v>542</v>
      </c>
      <c r="F181" s="522"/>
      <c r="G181" s="126">
        <v>1892</v>
      </c>
      <c r="H181" s="155"/>
      <c r="I181" s="126">
        <v>3829</v>
      </c>
      <c r="J181" s="254"/>
      <c r="K181" s="469">
        <v>5000</v>
      </c>
      <c r="L181" s="469">
        <v>4225.33</v>
      </c>
      <c r="M181" s="469">
        <v>5000</v>
      </c>
      <c r="N181" s="472">
        <v>365.5</v>
      </c>
      <c r="O181" s="216"/>
      <c r="P181" s="472">
        <v>1636.63</v>
      </c>
      <c r="Q181" s="216"/>
      <c r="R181" s="469"/>
      <c r="S181" s="469"/>
    </row>
    <row r="182" spans="1:19" ht="12.75">
      <c r="A182" s="24">
        <v>634</v>
      </c>
      <c r="B182" s="29" t="s">
        <v>32</v>
      </c>
      <c r="C182" s="19" t="s">
        <v>82</v>
      </c>
      <c r="D182" s="268">
        <v>300</v>
      </c>
      <c r="E182" s="126">
        <v>765</v>
      </c>
      <c r="F182" s="522"/>
      <c r="G182" s="126">
        <v>765</v>
      </c>
      <c r="H182" s="155"/>
      <c r="I182" s="126">
        <v>885</v>
      </c>
      <c r="J182" s="254"/>
      <c r="K182" s="469">
        <v>300</v>
      </c>
      <c r="L182" s="469">
        <v>247.66</v>
      </c>
      <c r="M182" s="469">
        <v>300</v>
      </c>
      <c r="N182" s="472"/>
      <c r="O182" s="216"/>
      <c r="P182" s="472">
        <v>0</v>
      </c>
      <c r="Q182" s="216"/>
      <c r="R182" s="469"/>
      <c r="S182" s="469"/>
    </row>
    <row r="183" spans="1:19" ht="12.75">
      <c r="A183" s="24">
        <v>634</v>
      </c>
      <c r="B183" s="29" t="s">
        <v>13</v>
      </c>
      <c r="C183" s="19" t="s">
        <v>81</v>
      </c>
      <c r="D183" s="268">
        <v>2500</v>
      </c>
      <c r="E183" s="126">
        <v>1116</v>
      </c>
      <c r="F183" s="522"/>
      <c r="G183" s="126">
        <v>1748</v>
      </c>
      <c r="H183" s="155"/>
      <c r="I183" s="126">
        <v>2593</v>
      </c>
      <c r="J183" s="254"/>
      <c r="K183" s="469">
        <v>2500</v>
      </c>
      <c r="L183" s="469">
        <v>2220.63</v>
      </c>
      <c r="M183" s="469">
        <v>2500</v>
      </c>
      <c r="N183" s="469">
        <v>43</v>
      </c>
      <c r="O183" s="216"/>
      <c r="P183" s="472">
        <v>1691.36</v>
      </c>
      <c r="Q183" s="216"/>
      <c r="R183" s="469"/>
      <c r="S183" s="469"/>
    </row>
    <row r="184" spans="1:19" ht="12.75">
      <c r="A184" s="152">
        <v>635</v>
      </c>
      <c r="B184" s="114"/>
      <c r="C184" s="119" t="s">
        <v>70</v>
      </c>
      <c r="D184" s="216">
        <v>1000</v>
      </c>
      <c r="E184" s="135">
        <v>887</v>
      </c>
      <c r="F184" s="266"/>
      <c r="G184" s="135">
        <v>1269</v>
      </c>
      <c r="H184" s="155"/>
      <c r="I184" s="135">
        <v>1810</v>
      </c>
      <c r="J184" s="254"/>
      <c r="K184" s="447">
        <v>3500</v>
      </c>
      <c r="L184" s="447">
        <v>3346.19</v>
      </c>
      <c r="M184" s="447">
        <v>3500</v>
      </c>
      <c r="N184" s="450">
        <v>110.9</v>
      </c>
      <c r="O184" s="428"/>
      <c r="P184" s="447">
        <v>1144.39</v>
      </c>
      <c r="Q184" s="428"/>
      <c r="R184" s="447"/>
      <c r="S184" s="447"/>
    </row>
    <row r="185" spans="1:19" ht="12.75">
      <c r="A185" s="18">
        <v>637</v>
      </c>
      <c r="B185" s="29"/>
      <c r="C185" s="19" t="s">
        <v>351</v>
      </c>
      <c r="D185" s="216">
        <v>170</v>
      </c>
      <c r="E185" s="135">
        <v>98</v>
      </c>
      <c r="F185" s="266"/>
      <c r="G185" s="135">
        <v>168</v>
      </c>
      <c r="H185" s="155"/>
      <c r="I185" s="135">
        <v>168</v>
      </c>
      <c r="J185" s="254"/>
      <c r="K185" s="447">
        <v>270</v>
      </c>
      <c r="L185" s="447">
        <v>314.73</v>
      </c>
      <c r="M185" s="447">
        <v>270</v>
      </c>
      <c r="N185" s="450">
        <v>97.79</v>
      </c>
      <c r="O185" s="216"/>
      <c r="P185" s="447">
        <v>123.79</v>
      </c>
      <c r="Q185" s="216"/>
      <c r="R185" s="447"/>
      <c r="S185" s="447"/>
    </row>
    <row r="186" spans="1:19" ht="12.75">
      <c r="A186" s="18">
        <v>642</v>
      </c>
      <c r="B186" s="29" t="s">
        <v>25</v>
      </c>
      <c r="C186" s="19" t="s">
        <v>410</v>
      </c>
      <c r="D186" s="216"/>
      <c r="E186" s="135"/>
      <c r="F186" s="266"/>
      <c r="G186" s="135"/>
      <c r="H186" s="155"/>
      <c r="I186" s="135"/>
      <c r="J186" s="254"/>
      <c r="K186" s="447">
        <v>1119</v>
      </c>
      <c r="L186" s="447">
        <v>1119</v>
      </c>
      <c r="M186" s="447">
        <v>1200</v>
      </c>
      <c r="N186" s="450"/>
      <c r="O186" s="216"/>
      <c r="P186" s="447">
        <v>478</v>
      </c>
      <c r="Q186" s="216"/>
      <c r="R186" s="447"/>
      <c r="S186" s="447"/>
    </row>
    <row r="187" spans="1:19" ht="12.75">
      <c r="A187" s="48"/>
      <c r="B187" s="13"/>
      <c r="C187" s="17"/>
      <c r="E187" s="757"/>
      <c r="F187" s="127"/>
      <c r="G187" s="757"/>
      <c r="H187" s="552"/>
      <c r="K187" s="347"/>
      <c r="L187" s="347"/>
      <c r="M187" s="347"/>
      <c r="N187" s="347"/>
      <c r="R187" s="347"/>
      <c r="S187" s="347"/>
    </row>
    <row r="188" spans="1:19" s="3" customFormat="1" ht="12.75" customHeight="1">
      <c r="A188" s="398" t="s">
        <v>89</v>
      </c>
      <c r="B188" s="399"/>
      <c r="C188" s="399"/>
      <c r="D188" s="394">
        <f>SUM(D189,D191,D193,D194,D195,D196)</f>
        <v>10450</v>
      </c>
      <c r="E188" s="369">
        <v>5154</v>
      </c>
      <c r="F188" s="557">
        <v>51.54</v>
      </c>
      <c r="G188" s="369">
        <f>G189+G190+G191+G192+G193+G195+G196+G194</f>
        <v>9033</v>
      </c>
      <c r="H188" s="540">
        <v>74.04</v>
      </c>
      <c r="I188" s="369">
        <f>I189+I190+I191+I192+I193+I195+I196+I194</f>
        <v>12308</v>
      </c>
      <c r="J188" s="387">
        <v>100.89</v>
      </c>
      <c r="K188" s="468">
        <f>K189+K190+K191+K192+K193+K194</f>
        <v>14280</v>
      </c>
      <c r="L188" s="468">
        <f>L189+L191+L194+L190+L192+L193</f>
        <v>13700.45</v>
      </c>
      <c r="M188" s="468">
        <v>14400</v>
      </c>
      <c r="N188" s="449">
        <f>N189+N190+N191+N192+N193+N194+N195+N196</f>
        <v>3044.8</v>
      </c>
      <c r="O188" s="848">
        <f>N188/M188</f>
        <v>0.21144444444444446</v>
      </c>
      <c r="P188" s="468">
        <f>P189+P191+P194+P190+P192+P193</f>
        <v>5897.48</v>
      </c>
      <c r="Q188" s="848">
        <f>P188/M188</f>
        <v>0.4095472222222222</v>
      </c>
      <c r="R188" s="468"/>
      <c r="S188" s="468"/>
    </row>
    <row r="189" spans="1:19" ht="12.75">
      <c r="A189" s="24">
        <v>610</v>
      </c>
      <c r="B189" s="29"/>
      <c r="C189" s="507" t="s">
        <v>4</v>
      </c>
      <c r="D189" s="216">
        <v>6000</v>
      </c>
      <c r="E189" s="135">
        <v>1044</v>
      </c>
      <c r="F189" s="135"/>
      <c r="G189" s="135">
        <v>1972</v>
      </c>
      <c r="H189" s="155"/>
      <c r="I189" s="135">
        <v>2987</v>
      </c>
      <c r="J189" s="254"/>
      <c r="K189" s="447">
        <v>2340</v>
      </c>
      <c r="L189" s="447">
        <v>2364.78</v>
      </c>
      <c r="M189" s="447">
        <v>2500</v>
      </c>
      <c r="N189" s="450">
        <v>923</v>
      </c>
      <c r="O189" s="216"/>
      <c r="P189" s="447">
        <v>1677.13</v>
      </c>
      <c r="Q189" s="216"/>
      <c r="R189" s="447"/>
      <c r="S189" s="447"/>
    </row>
    <row r="190" spans="1:19" s="7" customFormat="1" ht="12.75">
      <c r="A190" s="143">
        <v>610</v>
      </c>
      <c r="B190" s="144"/>
      <c r="C190" s="555" t="s">
        <v>352</v>
      </c>
      <c r="D190" s="269">
        <v>1600</v>
      </c>
      <c r="E190" s="423">
        <v>721</v>
      </c>
      <c r="F190" s="423"/>
      <c r="G190" s="423">
        <v>1426</v>
      </c>
      <c r="H190" s="155"/>
      <c r="I190" s="423">
        <v>2135</v>
      </c>
      <c r="J190" s="255"/>
      <c r="K190" s="499">
        <v>5000</v>
      </c>
      <c r="L190" s="499">
        <v>4609.48</v>
      </c>
      <c r="M190" s="700">
        <v>5000</v>
      </c>
      <c r="N190" s="734">
        <v>833.2</v>
      </c>
      <c r="O190" s="302"/>
      <c r="P190" s="700">
        <v>1789.76</v>
      </c>
      <c r="Q190" s="302"/>
      <c r="R190" s="470"/>
      <c r="S190" s="470"/>
    </row>
    <row r="191" spans="1:19" ht="12.75" customHeight="1">
      <c r="A191" s="24">
        <v>620</v>
      </c>
      <c r="B191" s="29"/>
      <c r="C191" s="19" t="s">
        <v>5</v>
      </c>
      <c r="D191" s="216">
        <v>2000</v>
      </c>
      <c r="E191" s="135">
        <v>253</v>
      </c>
      <c r="F191" s="135"/>
      <c r="G191" s="135">
        <v>428</v>
      </c>
      <c r="H191" s="155"/>
      <c r="I191" s="135">
        <v>691</v>
      </c>
      <c r="J191" s="254"/>
      <c r="K191" s="447">
        <v>1640</v>
      </c>
      <c r="L191" s="447">
        <v>1601.32</v>
      </c>
      <c r="M191" s="447">
        <v>1650</v>
      </c>
      <c r="N191" s="450">
        <v>641.1</v>
      </c>
      <c r="O191" s="216"/>
      <c r="P191" s="450">
        <v>1182.76</v>
      </c>
      <c r="Q191" s="216"/>
      <c r="R191" s="447"/>
      <c r="S191" s="447"/>
    </row>
    <row r="192" spans="1:19" ht="12.75" customHeight="1">
      <c r="A192" s="143">
        <v>620</v>
      </c>
      <c r="B192" s="144"/>
      <c r="C192" s="146" t="s">
        <v>353</v>
      </c>
      <c r="D192" s="269">
        <v>1000</v>
      </c>
      <c r="E192" s="423">
        <v>388</v>
      </c>
      <c r="F192" s="423"/>
      <c r="G192" s="423">
        <v>641</v>
      </c>
      <c r="H192" s="155"/>
      <c r="I192" s="423">
        <v>1022</v>
      </c>
      <c r="J192" s="255"/>
      <c r="K192" s="499">
        <v>1000</v>
      </c>
      <c r="L192" s="499">
        <v>1005.02</v>
      </c>
      <c r="M192" s="700">
        <v>1000</v>
      </c>
      <c r="N192" s="734">
        <v>0</v>
      </c>
      <c r="O192" s="302"/>
      <c r="P192" s="700">
        <v>99.44</v>
      </c>
      <c r="Q192" s="302"/>
      <c r="R192" s="470"/>
      <c r="S192" s="470"/>
    </row>
    <row r="193" spans="1:19" ht="12.75" customHeight="1">
      <c r="A193" s="143">
        <v>633</v>
      </c>
      <c r="B193" s="144"/>
      <c r="C193" s="146" t="s">
        <v>248</v>
      </c>
      <c r="D193" s="302">
        <v>2400</v>
      </c>
      <c r="E193" s="423">
        <v>2748</v>
      </c>
      <c r="F193" s="423"/>
      <c r="G193" s="423">
        <v>4542</v>
      </c>
      <c r="H193" s="155"/>
      <c r="I193" s="423">
        <v>5449</v>
      </c>
      <c r="J193" s="255"/>
      <c r="K193" s="459">
        <v>4050</v>
      </c>
      <c r="L193" s="459">
        <v>3764.95</v>
      </c>
      <c r="M193" s="701">
        <v>4000</v>
      </c>
      <c r="N193" s="734">
        <v>647.5</v>
      </c>
      <c r="O193" s="428"/>
      <c r="P193" s="701">
        <v>939</v>
      </c>
      <c r="Q193" s="428"/>
      <c r="R193" s="459"/>
      <c r="S193" s="459"/>
    </row>
    <row r="194" spans="1:19" ht="12.75">
      <c r="A194" s="24">
        <v>633</v>
      </c>
      <c r="B194" s="144"/>
      <c r="C194" s="19" t="s">
        <v>257</v>
      </c>
      <c r="D194" s="216">
        <v>50</v>
      </c>
      <c r="E194" s="135">
        <v>0</v>
      </c>
      <c r="F194" s="423"/>
      <c r="G194" s="135">
        <v>24</v>
      </c>
      <c r="H194" s="155"/>
      <c r="I194" s="135">
        <v>24</v>
      </c>
      <c r="J194" s="254"/>
      <c r="K194" s="450">
        <v>250</v>
      </c>
      <c r="L194" s="447">
        <v>354.9</v>
      </c>
      <c r="M194" s="447">
        <v>250</v>
      </c>
      <c r="N194" s="450">
        <v>0</v>
      </c>
      <c r="O194" s="216"/>
      <c r="P194" s="447">
        <v>209.39</v>
      </c>
      <c r="Q194" s="216"/>
      <c r="R194" s="447"/>
      <c r="S194" s="447"/>
    </row>
    <row r="195" spans="1:19" ht="12.75">
      <c r="A195" s="24">
        <v>634</v>
      </c>
      <c r="B195" s="29"/>
      <c r="C195" s="19" t="s">
        <v>79</v>
      </c>
      <c r="D195" s="216">
        <v>0</v>
      </c>
      <c r="E195" s="135">
        <v>0</v>
      </c>
      <c r="F195" s="135"/>
      <c r="G195" s="135">
        <v>0</v>
      </c>
      <c r="H195" s="155"/>
      <c r="I195" s="135">
        <v>0</v>
      </c>
      <c r="J195" s="254"/>
      <c r="K195" s="447">
        <v>0</v>
      </c>
      <c r="L195" s="447"/>
      <c r="M195" s="447">
        <v>0</v>
      </c>
      <c r="N195" s="450">
        <v>0</v>
      </c>
      <c r="O195" s="216"/>
      <c r="P195" s="447">
        <v>0</v>
      </c>
      <c r="Q195" s="216"/>
      <c r="R195" s="447"/>
      <c r="S195" s="447"/>
    </row>
    <row r="196" spans="1:19" ht="12.75">
      <c r="A196" s="24">
        <v>637</v>
      </c>
      <c r="B196" s="29"/>
      <c r="C196" s="19" t="s">
        <v>65</v>
      </c>
      <c r="D196" s="216">
        <v>0</v>
      </c>
      <c r="E196" s="135">
        <v>0</v>
      </c>
      <c r="F196" s="135"/>
      <c r="G196" s="135">
        <v>0</v>
      </c>
      <c r="H196" s="155"/>
      <c r="I196" s="135">
        <v>0</v>
      </c>
      <c r="J196" s="254"/>
      <c r="K196" s="447">
        <v>0</v>
      </c>
      <c r="L196" s="447"/>
      <c r="M196" s="447">
        <v>0</v>
      </c>
      <c r="N196" s="450">
        <v>0</v>
      </c>
      <c r="O196" s="216"/>
      <c r="P196" s="447">
        <v>0</v>
      </c>
      <c r="Q196" s="216"/>
      <c r="R196" s="447"/>
      <c r="S196" s="447"/>
    </row>
    <row r="197" spans="1:14" ht="12.75">
      <c r="A197" s="43"/>
      <c r="B197" s="43"/>
      <c r="C197" s="44"/>
      <c r="E197" s="68"/>
      <c r="F197" s="68"/>
      <c r="G197" s="68"/>
      <c r="H197" s="47"/>
      <c r="I197" s="68"/>
      <c r="K197" s="347"/>
      <c r="M197" s="347"/>
      <c r="N197" s="735"/>
    </row>
    <row r="198" spans="1:19" s="43" customFormat="1" ht="11.25">
      <c r="A198" s="370" t="s">
        <v>90</v>
      </c>
      <c r="B198" s="371"/>
      <c r="C198" s="371"/>
      <c r="D198" s="387">
        <f>SUM(D199)</f>
        <v>0</v>
      </c>
      <c r="E198" s="369">
        <v>0</v>
      </c>
      <c r="F198" s="449">
        <v>0</v>
      </c>
      <c r="G198" s="369">
        <v>0</v>
      </c>
      <c r="H198" s="540">
        <v>0</v>
      </c>
      <c r="I198" s="369">
        <v>0</v>
      </c>
      <c r="J198" s="363">
        <v>0</v>
      </c>
      <c r="K198" s="468">
        <f>SUM(K199)</f>
        <v>0</v>
      </c>
      <c r="L198" s="363">
        <v>0</v>
      </c>
      <c r="M198" s="468">
        <v>1000</v>
      </c>
      <c r="N198" s="449">
        <v>0</v>
      </c>
      <c r="O198" s="387"/>
      <c r="P198" s="468">
        <v>0</v>
      </c>
      <c r="Q198" s="387"/>
      <c r="R198" s="363"/>
      <c r="S198" s="363"/>
    </row>
    <row r="199" spans="1:19" ht="12.75">
      <c r="A199" s="24">
        <v>637</v>
      </c>
      <c r="B199" s="29"/>
      <c r="C199" s="19" t="s">
        <v>65</v>
      </c>
      <c r="D199" s="216">
        <v>0</v>
      </c>
      <c r="E199" s="137">
        <v>0</v>
      </c>
      <c r="F199" s="137">
        <v>0</v>
      </c>
      <c r="G199" s="137">
        <v>0</v>
      </c>
      <c r="H199" s="155"/>
      <c r="I199" s="137">
        <v>0</v>
      </c>
      <c r="J199" s="254"/>
      <c r="K199" s="447">
        <v>0</v>
      </c>
      <c r="L199" s="467"/>
      <c r="M199" s="447"/>
      <c r="N199" s="447"/>
      <c r="O199" s="216"/>
      <c r="P199" s="447">
        <v>0</v>
      </c>
      <c r="Q199" s="216"/>
      <c r="R199" s="467"/>
      <c r="S199" s="467"/>
    </row>
    <row r="200" spans="1:19" ht="12.75">
      <c r="A200" s="24">
        <v>637</v>
      </c>
      <c r="B200" s="29" t="s">
        <v>35</v>
      </c>
      <c r="C200" s="19" t="s">
        <v>91</v>
      </c>
      <c r="D200" s="216">
        <v>0</v>
      </c>
      <c r="E200" s="126">
        <v>0</v>
      </c>
      <c r="F200" s="126">
        <v>0</v>
      </c>
      <c r="G200" s="126">
        <v>0</v>
      </c>
      <c r="H200" s="155"/>
      <c r="I200" s="126">
        <v>0</v>
      </c>
      <c r="J200" s="254"/>
      <c r="K200" s="447">
        <v>0</v>
      </c>
      <c r="L200" s="467"/>
      <c r="M200" s="447">
        <v>1000</v>
      </c>
      <c r="N200" s="469"/>
      <c r="O200" s="216"/>
      <c r="P200" s="447">
        <v>0</v>
      </c>
      <c r="Q200" s="216"/>
      <c r="R200" s="467"/>
      <c r="S200" s="467"/>
    </row>
    <row r="201" spans="1:19" ht="12.75">
      <c r="A201" s="43"/>
      <c r="B201" s="43"/>
      <c r="C201" s="44"/>
      <c r="E201" s="69"/>
      <c r="F201" s="69"/>
      <c r="G201" s="69"/>
      <c r="H201" s="71"/>
      <c r="K201" s="347"/>
      <c r="L201" s="475"/>
      <c r="M201" s="347"/>
      <c r="N201" s="347"/>
      <c r="R201" s="475"/>
      <c r="S201" s="475"/>
    </row>
    <row r="202" spans="1:19" s="43" customFormat="1" ht="11.25">
      <c r="A202" s="370" t="s">
        <v>92</v>
      </c>
      <c r="B202" s="371"/>
      <c r="C202" s="371"/>
      <c r="D202" s="394">
        <f>SUM(D203,D205)</f>
        <v>3000</v>
      </c>
      <c r="E202" s="369">
        <f>E203+E205</f>
        <v>0</v>
      </c>
      <c r="F202" s="449">
        <v>0</v>
      </c>
      <c r="G202" s="369">
        <f>G203+G205</f>
        <v>716</v>
      </c>
      <c r="H202" s="540">
        <v>11.93</v>
      </c>
      <c r="I202" s="369">
        <f>I203+I205</f>
        <v>1002</v>
      </c>
      <c r="J202" s="363">
        <v>16.7</v>
      </c>
      <c r="K202" s="468">
        <f>SUM(K203,K205)</f>
        <v>3000</v>
      </c>
      <c r="L202" s="363">
        <f>L203+L204+L205</f>
        <v>3522.44</v>
      </c>
      <c r="M202" s="468">
        <v>3000</v>
      </c>
      <c r="N202" s="449">
        <f>N203+N205</f>
        <v>206.4</v>
      </c>
      <c r="O202" s="848">
        <f>N202/M202</f>
        <v>0.0688</v>
      </c>
      <c r="P202" s="468">
        <f>P203+P204+P205</f>
        <v>13498.8</v>
      </c>
      <c r="Q202" s="848">
        <f>P202/M202</f>
        <v>4.4996</v>
      </c>
      <c r="R202" s="363"/>
      <c r="S202" s="363"/>
    </row>
    <row r="203" spans="1:19" ht="12.75">
      <c r="A203" s="24">
        <v>633</v>
      </c>
      <c r="B203" s="29"/>
      <c r="C203" s="19" t="s">
        <v>68</v>
      </c>
      <c r="D203" s="216">
        <v>2000</v>
      </c>
      <c r="E203" s="137">
        <v>0</v>
      </c>
      <c r="F203" s="137"/>
      <c r="G203" s="137">
        <v>0</v>
      </c>
      <c r="H203" s="155"/>
      <c r="I203" s="137">
        <v>0</v>
      </c>
      <c r="J203" s="212"/>
      <c r="K203" s="447">
        <v>0</v>
      </c>
      <c r="L203" s="467"/>
      <c r="M203" s="447">
        <v>0</v>
      </c>
      <c r="N203" s="447"/>
      <c r="O203" s="216"/>
      <c r="P203" s="447">
        <v>0</v>
      </c>
      <c r="Q203" s="216"/>
      <c r="R203" s="467"/>
      <c r="S203" s="467"/>
    </row>
    <row r="204" spans="1:19" s="56" customFormat="1" ht="12.75">
      <c r="A204" s="24">
        <v>633</v>
      </c>
      <c r="B204" s="29" t="s">
        <v>17</v>
      </c>
      <c r="C204" s="19" t="s">
        <v>69</v>
      </c>
      <c r="D204" s="216">
        <v>0</v>
      </c>
      <c r="E204" s="126">
        <v>0</v>
      </c>
      <c r="F204" s="126"/>
      <c r="G204" s="126">
        <v>0</v>
      </c>
      <c r="H204" s="155"/>
      <c r="I204" s="126">
        <v>0</v>
      </c>
      <c r="J204" s="212"/>
      <c r="K204" s="447">
        <v>0</v>
      </c>
      <c r="L204" s="467"/>
      <c r="M204" s="447">
        <v>0</v>
      </c>
      <c r="N204" s="758"/>
      <c r="O204" s="216"/>
      <c r="P204" s="447">
        <v>0</v>
      </c>
      <c r="Q204" s="216"/>
      <c r="R204" s="467"/>
      <c r="S204" s="467"/>
    </row>
    <row r="205" spans="1:19" s="56" customFormat="1" ht="12.75">
      <c r="A205" s="18">
        <v>635</v>
      </c>
      <c r="B205" s="29"/>
      <c r="C205" s="19" t="s">
        <v>70</v>
      </c>
      <c r="D205" s="759">
        <v>1000</v>
      </c>
      <c r="E205" s="137">
        <v>0</v>
      </c>
      <c r="F205" s="411"/>
      <c r="G205" s="137">
        <v>716</v>
      </c>
      <c r="H205" s="155"/>
      <c r="I205" s="137">
        <v>1002</v>
      </c>
      <c r="J205" s="254"/>
      <c r="K205" s="447">
        <v>3000</v>
      </c>
      <c r="L205" s="760">
        <v>3522.44</v>
      </c>
      <c r="M205" s="761">
        <v>3000</v>
      </c>
      <c r="N205" s="447">
        <v>206.4</v>
      </c>
      <c r="O205" s="759"/>
      <c r="P205" s="761">
        <v>13498.8</v>
      </c>
      <c r="Q205" s="759"/>
      <c r="R205" s="760"/>
      <c r="S205" s="760"/>
    </row>
    <row r="206" spans="1:19" s="56" customFormat="1" ht="12.75">
      <c r="A206" s="48"/>
      <c r="B206" s="13"/>
      <c r="C206" s="16"/>
      <c r="D206" s="1"/>
      <c r="E206" s="45"/>
      <c r="F206" s="70"/>
      <c r="G206" s="45"/>
      <c r="H206" s="47"/>
      <c r="I206" s="45"/>
      <c r="J206" s="1"/>
      <c r="K206" s="347"/>
      <c r="L206" s="475"/>
      <c r="M206" s="347"/>
      <c r="N206" s="736"/>
      <c r="O206" s="1"/>
      <c r="P206" s="347"/>
      <c r="Q206" s="1"/>
      <c r="R206" s="475"/>
      <c r="S206" s="475"/>
    </row>
    <row r="207" spans="1:19" s="43" customFormat="1" ht="11.25">
      <c r="A207" s="370" t="s">
        <v>93</v>
      </c>
      <c r="B207" s="371"/>
      <c r="C207" s="371"/>
      <c r="D207" s="387">
        <f>SUM(D208)</f>
        <v>0</v>
      </c>
      <c r="E207" s="369">
        <v>0</v>
      </c>
      <c r="F207" s="449">
        <v>0</v>
      </c>
      <c r="G207" s="369">
        <v>0</v>
      </c>
      <c r="H207" s="540">
        <v>0</v>
      </c>
      <c r="I207" s="369">
        <v>0</v>
      </c>
      <c r="J207" s="363">
        <v>0</v>
      </c>
      <c r="K207" s="468">
        <f>SUM(K208)</f>
        <v>0</v>
      </c>
      <c r="L207" s="363">
        <v>0</v>
      </c>
      <c r="M207" s="468">
        <v>0</v>
      </c>
      <c r="N207" s="449">
        <v>0</v>
      </c>
      <c r="O207" s="387"/>
      <c r="P207" s="468">
        <v>0</v>
      </c>
      <c r="Q207" s="387"/>
      <c r="R207" s="473"/>
      <c r="S207" s="473"/>
    </row>
    <row r="208" spans="1:19" ht="12.75">
      <c r="A208" s="24">
        <v>637</v>
      </c>
      <c r="B208" s="29"/>
      <c r="C208" s="19" t="s">
        <v>65</v>
      </c>
      <c r="D208" s="216">
        <v>0</v>
      </c>
      <c r="E208" s="137">
        <v>0</v>
      </c>
      <c r="F208" s="137"/>
      <c r="G208" s="137">
        <v>0</v>
      </c>
      <c r="H208" s="155"/>
      <c r="I208" s="137">
        <v>0</v>
      </c>
      <c r="J208" s="254"/>
      <c r="K208" s="447">
        <v>0</v>
      </c>
      <c r="L208" s="467"/>
      <c r="M208" s="447">
        <v>0</v>
      </c>
      <c r="N208" s="447"/>
      <c r="O208" s="216"/>
      <c r="P208" s="447">
        <v>0</v>
      </c>
      <c r="Q208" s="216"/>
      <c r="R208" s="474"/>
      <c r="S208" s="474"/>
    </row>
    <row r="209" spans="1:19" ht="12.75">
      <c r="A209" s="24">
        <v>637</v>
      </c>
      <c r="B209" s="29" t="s">
        <v>35</v>
      </c>
      <c r="C209" s="19" t="s">
        <v>91</v>
      </c>
      <c r="D209" s="216">
        <v>0</v>
      </c>
      <c r="E209" s="126">
        <v>0</v>
      </c>
      <c r="F209" s="126"/>
      <c r="G209" s="126">
        <v>0</v>
      </c>
      <c r="H209" s="155"/>
      <c r="I209" s="126">
        <v>0</v>
      </c>
      <c r="J209" s="188"/>
      <c r="K209" s="447">
        <v>0</v>
      </c>
      <c r="L209" s="467"/>
      <c r="M209" s="447">
        <v>0</v>
      </c>
      <c r="N209" s="469"/>
      <c r="O209" s="216"/>
      <c r="P209" s="447">
        <v>0</v>
      </c>
      <c r="Q209" s="216"/>
      <c r="R209" s="476"/>
      <c r="S209" s="476"/>
    </row>
    <row r="210" spans="1:19" ht="12.75">
      <c r="A210" s="53" t="s">
        <v>94</v>
      </c>
      <c r="B210" s="54"/>
      <c r="C210" s="543" t="s">
        <v>95</v>
      </c>
      <c r="D210" s="368">
        <f>SUM(D172,D188,D198,D202,D207)</f>
        <v>79920</v>
      </c>
      <c r="E210" s="349">
        <v>26669</v>
      </c>
      <c r="F210" s="544">
        <v>27.41</v>
      </c>
      <c r="G210" s="349">
        <v>53779</v>
      </c>
      <c r="H210" s="545">
        <v>55.27</v>
      </c>
      <c r="I210" s="349">
        <f>I172+I188+I198+I202+I207</f>
        <v>80703</v>
      </c>
      <c r="J210" s="383">
        <v>82.94</v>
      </c>
      <c r="K210" s="471">
        <f>SUM(K172,K188,K198,K202,K207)</f>
        <v>105169</v>
      </c>
      <c r="L210" s="365">
        <f>L172+L188+L198+L202+L207</f>
        <v>102457.75</v>
      </c>
      <c r="M210" s="471">
        <v>107770</v>
      </c>
      <c r="N210" s="544">
        <f>N207+N202+N198+N188+N172</f>
        <v>18879.87</v>
      </c>
      <c r="O210" s="849">
        <f>N210/M210</f>
        <v>0.17518669388512573</v>
      </c>
      <c r="P210" s="471">
        <f>P207+P202+P198+P188+P172</f>
        <v>55858.799999999996</v>
      </c>
      <c r="Q210" s="849">
        <f>P210/M209:M210</f>
        <v>0.5183149299433979</v>
      </c>
      <c r="R210" s="365"/>
      <c r="S210" s="365"/>
    </row>
    <row r="211" spans="1:19" ht="12.75">
      <c r="A211" s="81"/>
      <c r="B211" s="12"/>
      <c r="C211" s="82"/>
      <c r="D211" s="7"/>
      <c r="E211" s="55"/>
      <c r="F211" s="55"/>
      <c r="G211" s="55"/>
      <c r="H211" s="83"/>
      <c r="I211" s="55"/>
      <c r="J211" s="7"/>
      <c r="K211" s="7"/>
      <c r="L211" s="7"/>
      <c r="M211" s="7"/>
      <c r="N211" s="7"/>
      <c r="O211" s="7"/>
      <c r="P211" s="466"/>
      <c r="Q211" s="7"/>
      <c r="R211" s="7"/>
      <c r="S211" s="7"/>
    </row>
    <row r="212" spans="1:19" ht="12.75">
      <c r="A212" s="81"/>
      <c r="B212" s="12"/>
      <c r="C212" s="82"/>
      <c r="D212" s="7"/>
      <c r="E212" s="55"/>
      <c r="F212" s="55"/>
      <c r="G212" s="55"/>
      <c r="H212" s="83"/>
      <c r="I212" s="55"/>
      <c r="J212" s="7"/>
      <c r="K212" s="7"/>
      <c r="L212" s="7"/>
      <c r="M212" s="7"/>
      <c r="N212" s="7"/>
      <c r="O212" s="7"/>
      <c r="P212" s="466"/>
      <c r="Q212" s="7"/>
      <c r="R212" s="7"/>
      <c r="S212" s="7"/>
    </row>
    <row r="213" spans="1:19" ht="12.75" hidden="1">
      <c r="A213" s="81"/>
      <c r="B213" s="12"/>
      <c r="C213" s="82"/>
      <c r="D213" s="7"/>
      <c r="E213" s="55"/>
      <c r="F213" s="55"/>
      <c r="G213" s="55"/>
      <c r="H213" s="83"/>
      <c r="I213" s="55"/>
      <c r="J213" s="7"/>
      <c r="K213" s="7"/>
      <c r="L213" s="7"/>
      <c r="M213" s="7"/>
      <c r="N213" s="7"/>
      <c r="O213" s="7"/>
      <c r="P213" s="466"/>
      <c r="Q213" s="7"/>
      <c r="R213" s="7"/>
      <c r="S213" s="7"/>
    </row>
    <row r="214" spans="1:19" ht="12.75" hidden="1">
      <c r="A214" s="81"/>
      <c r="B214" s="12"/>
      <c r="C214" s="82"/>
      <c r="D214" s="7"/>
      <c r="E214" s="55"/>
      <c r="F214" s="55"/>
      <c r="G214" s="55"/>
      <c r="H214" s="83"/>
      <c r="I214" s="55"/>
      <c r="J214" s="7"/>
      <c r="K214" s="7"/>
      <c r="L214" s="7"/>
      <c r="M214" s="7"/>
      <c r="N214" s="7"/>
      <c r="O214" s="7"/>
      <c r="P214" s="466"/>
      <c r="Q214" s="7"/>
      <c r="R214" s="7"/>
      <c r="S214" s="7"/>
    </row>
    <row r="215" spans="1:19" ht="12.75" hidden="1">
      <c r="A215" s="81"/>
      <c r="B215" s="12"/>
      <c r="C215" s="82"/>
      <c r="D215" s="7"/>
      <c r="E215" s="55"/>
      <c r="F215" s="55"/>
      <c r="G215" s="55"/>
      <c r="H215" s="83"/>
      <c r="I215" s="55"/>
      <c r="J215" s="7"/>
      <c r="K215" s="7"/>
      <c r="L215" s="7"/>
      <c r="M215" s="7"/>
      <c r="N215" s="7"/>
      <c r="O215" s="7"/>
      <c r="P215" s="466"/>
      <c r="Q215" s="7"/>
      <c r="R215" s="7"/>
      <c r="S215" s="7"/>
    </row>
    <row r="216" spans="1:19" ht="12.75">
      <c r="A216" s="81"/>
      <c r="B216" s="12"/>
      <c r="C216" s="82"/>
      <c r="D216" s="7"/>
      <c r="E216" s="55"/>
      <c r="F216" s="55"/>
      <c r="G216" s="55"/>
      <c r="H216" s="83"/>
      <c r="I216" s="55"/>
      <c r="J216" s="7"/>
      <c r="K216" s="7"/>
      <c r="L216" s="7"/>
      <c r="M216" s="7"/>
      <c r="N216" s="7"/>
      <c r="O216" s="7"/>
      <c r="P216" s="466"/>
      <c r="Q216" s="7"/>
      <c r="R216" s="7"/>
      <c r="S216" s="7"/>
    </row>
    <row r="217" spans="1:19" ht="12.75">
      <c r="A217" s="81"/>
      <c r="B217" s="12"/>
      <c r="C217" s="82"/>
      <c r="D217" s="7"/>
      <c r="E217" s="55"/>
      <c r="F217" s="55"/>
      <c r="G217" s="55"/>
      <c r="H217" s="83"/>
      <c r="I217" s="55"/>
      <c r="J217" s="7"/>
      <c r="K217" s="7"/>
      <c r="L217" s="7"/>
      <c r="M217" s="7"/>
      <c r="N217" s="7"/>
      <c r="O217" s="7"/>
      <c r="P217" s="466"/>
      <c r="Q217" s="7"/>
      <c r="R217" s="7"/>
      <c r="S217" s="7"/>
    </row>
    <row r="218" spans="1:19" ht="12.75">
      <c r="A218" s="81"/>
      <c r="B218" s="12"/>
      <c r="C218" s="82"/>
      <c r="D218" s="7"/>
      <c r="E218" s="55"/>
      <c r="F218" s="55"/>
      <c r="G218" s="55"/>
      <c r="H218" s="83"/>
      <c r="I218" s="55"/>
      <c r="J218" s="7"/>
      <c r="K218" s="7"/>
      <c r="L218" s="7"/>
      <c r="M218" s="7"/>
      <c r="N218" s="7"/>
      <c r="O218" s="7"/>
      <c r="P218" s="466"/>
      <c r="Q218" s="7"/>
      <c r="R218" s="7"/>
      <c r="S218" s="7"/>
    </row>
    <row r="219" spans="1:19" ht="12.75">
      <c r="A219" s="81"/>
      <c r="B219" s="12"/>
      <c r="C219" s="82"/>
      <c r="D219" s="7"/>
      <c r="E219" s="55"/>
      <c r="F219" s="55"/>
      <c r="G219" s="55"/>
      <c r="H219" s="83"/>
      <c r="I219" s="55"/>
      <c r="J219" s="7"/>
      <c r="K219" s="7"/>
      <c r="L219" s="7"/>
      <c r="M219" s="7"/>
      <c r="N219" s="7"/>
      <c r="O219" s="7"/>
      <c r="P219" s="466"/>
      <c r="Q219" s="7"/>
      <c r="R219" s="7"/>
      <c r="S219" s="7"/>
    </row>
    <row r="220" spans="1:19" ht="12.75">
      <c r="A220" s="81"/>
      <c r="B220" s="12"/>
      <c r="C220" s="82"/>
      <c r="D220" s="7"/>
      <c r="E220" s="55"/>
      <c r="F220" s="55"/>
      <c r="G220" s="55"/>
      <c r="H220" s="83"/>
      <c r="I220" s="55"/>
      <c r="J220" s="7"/>
      <c r="K220" s="7"/>
      <c r="L220" s="7"/>
      <c r="M220" s="7"/>
      <c r="N220" s="7"/>
      <c r="O220" s="7"/>
      <c r="P220" s="466"/>
      <c r="Q220" s="7"/>
      <c r="R220" s="7"/>
      <c r="S220" s="7"/>
    </row>
    <row r="221" spans="1:19" ht="12.75">
      <c r="A221" s="81"/>
      <c r="B221" s="12"/>
      <c r="C221" s="82"/>
      <c r="D221" s="7"/>
      <c r="E221" s="55"/>
      <c r="F221" s="55"/>
      <c r="G221" s="55"/>
      <c r="H221" s="83"/>
      <c r="I221" s="55"/>
      <c r="J221" s="7"/>
      <c r="K221" s="7"/>
      <c r="L221" s="7"/>
      <c r="M221" s="7"/>
      <c r="N221" s="7"/>
      <c r="O221" s="7"/>
      <c r="P221" s="466"/>
      <c r="Q221" s="7"/>
      <c r="R221" s="7"/>
      <c r="S221" s="7"/>
    </row>
    <row r="222" spans="1:19" ht="12.75">
      <c r="A222" s="81"/>
      <c r="B222" s="12"/>
      <c r="C222" s="82"/>
      <c r="D222" s="7"/>
      <c r="E222" s="55"/>
      <c r="F222" s="55"/>
      <c r="G222" s="55"/>
      <c r="H222" s="83"/>
      <c r="I222" s="55"/>
      <c r="J222" s="7"/>
      <c r="K222" s="7"/>
      <c r="L222" s="7"/>
      <c r="M222" s="7"/>
      <c r="N222" s="7"/>
      <c r="O222" s="7"/>
      <c r="P222" s="466"/>
      <c r="Q222" s="7"/>
      <c r="R222" s="7"/>
      <c r="S222" s="7"/>
    </row>
    <row r="223" spans="1:19" ht="12.75">
      <c r="A223" s="81"/>
      <c r="B223" s="12"/>
      <c r="C223" s="82"/>
      <c r="D223" s="7"/>
      <c r="E223" s="55"/>
      <c r="F223" s="55"/>
      <c r="G223" s="55"/>
      <c r="H223" s="83"/>
      <c r="I223" s="55"/>
      <c r="J223" s="7"/>
      <c r="K223" s="7"/>
      <c r="L223" s="7"/>
      <c r="M223" s="7"/>
      <c r="N223" s="7"/>
      <c r="O223" s="7"/>
      <c r="P223" s="466"/>
      <c r="Q223" s="7"/>
      <c r="R223" s="7"/>
      <c r="S223" s="7"/>
    </row>
    <row r="224" spans="1:19" ht="12.75">
      <c r="A224" s="81"/>
      <c r="B224" s="12"/>
      <c r="C224" s="82"/>
      <c r="D224" s="7"/>
      <c r="E224" s="55"/>
      <c r="F224" s="55"/>
      <c r="G224" s="55"/>
      <c r="H224" s="83"/>
      <c r="I224" s="55"/>
      <c r="J224" s="7"/>
      <c r="K224" s="7"/>
      <c r="L224" s="7"/>
      <c r="M224" s="7"/>
      <c r="N224" s="7"/>
      <c r="O224" s="7"/>
      <c r="P224" s="466"/>
      <c r="Q224" s="7"/>
      <c r="R224" s="7"/>
      <c r="S224" s="7"/>
    </row>
    <row r="225" spans="1:19" ht="12.75" hidden="1">
      <c r="A225" s="81"/>
      <c r="B225" s="12"/>
      <c r="C225" s="82"/>
      <c r="D225" s="7"/>
      <c r="E225" s="55"/>
      <c r="F225" s="55"/>
      <c r="G225" s="55"/>
      <c r="H225" s="83"/>
      <c r="I225" s="55"/>
      <c r="J225" s="7"/>
      <c r="K225" s="7"/>
      <c r="L225" s="7"/>
      <c r="M225" s="7"/>
      <c r="N225" s="7"/>
      <c r="O225" s="7"/>
      <c r="P225" s="466"/>
      <c r="Q225" s="7"/>
      <c r="R225" s="7"/>
      <c r="S225" s="7"/>
    </row>
    <row r="226" spans="1:19" ht="12.75" hidden="1">
      <c r="A226" s="81"/>
      <c r="B226" s="12"/>
      <c r="C226" s="82"/>
      <c r="D226" s="7"/>
      <c r="E226" s="55"/>
      <c r="F226" s="55"/>
      <c r="G226" s="55"/>
      <c r="H226" s="83"/>
      <c r="I226" s="55"/>
      <c r="J226" s="7"/>
      <c r="K226" s="7"/>
      <c r="L226" s="7"/>
      <c r="M226" s="7"/>
      <c r="N226" s="7"/>
      <c r="O226" s="7"/>
      <c r="P226" s="466"/>
      <c r="Q226" s="7"/>
      <c r="R226" s="7"/>
      <c r="S226" s="7"/>
    </row>
    <row r="227" spans="1:19" ht="12.75">
      <c r="A227" s="81"/>
      <c r="B227" s="12"/>
      <c r="C227" s="82"/>
      <c r="D227" s="7"/>
      <c r="E227" s="55"/>
      <c r="F227" s="55"/>
      <c r="G227" s="55"/>
      <c r="H227" s="83"/>
      <c r="I227" s="55"/>
      <c r="J227" s="7"/>
      <c r="K227" s="7"/>
      <c r="L227" s="7"/>
      <c r="M227" s="7"/>
      <c r="N227" s="7"/>
      <c r="O227" s="7"/>
      <c r="P227" s="466"/>
      <c r="Q227" s="7"/>
      <c r="R227" s="7"/>
      <c r="S227" s="7"/>
    </row>
    <row r="228" spans="1:18" ht="12.75">
      <c r="A228" s="81"/>
      <c r="B228" s="12"/>
      <c r="C228" s="82"/>
      <c r="D228" s="55"/>
      <c r="E228" s="55"/>
      <c r="F228" s="55"/>
      <c r="G228" s="55"/>
      <c r="H228" s="83"/>
      <c r="I228" s="55"/>
      <c r="J228" s="960" t="s">
        <v>285</v>
      </c>
      <c r="K228" s="960"/>
      <c r="L228" s="960"/>
      <c r="M228" s="960"/>
      <c r="N228" s="960"/>
      <c r="O228" s="960"/>
      <c r="P228" s="960"/>
      <c r="Q228" s="960"/>
      <c r="R228" s="960"/>
    </row>
    <row r="229" spans="1:19" ht="12.75">
      <c r="A229" s="81"/>
      <c r="B229" s="12"/>
      <c r="C229" s="82"/>
      <c r="D229" s="7"/>
      <c r="E229" s="55"/>
      <c r="F229" s="55"/>
      <c r="G229" s="55"/>
      <c r="H229" s="83"/>
      <c r="I229" s="55"/>
      <c r="J229" s="7"/>
      <c r="K229" s="7"/>
      <c r="L229" s="7"/>
      <c r="M229" s="7"/>
      <c r="N229" s="7"/>
      <c r="O229" s="7"/>
      <c r="P229" s="466"/>
      <c r="Q229" s="7"/>
      <c r="R229" s="7"/>
      <c r="S229" s="7"/>
    </row>
    <row r="230" spans="1:19" s="358" customFormat="1" ht="25.5">
      <c r="A230" s="351" t="s">
        <v>1</v>
      </c>
      <c r="B230" s="352"/>
      <c r="C230" s="353"/>
      <c r="D230" s="357">
        <v>2012</v>
      </c>
      <c r="E230" s="541" t="s">
        <v>267</v>
      </c>
      <c r="F230" s="356" t="s">
        <v>2</v>
      </c>
      <c r="G230" s="541" t="s">
        <v>268</v>
      </c>
      <c r="H230" s="356" t="s">
        <v>2</v>
      </c>
      <c r="I230" s="541" t="s">
        <v>269</v>
      </c>
      <c r="J230" s="356" t="s">
        <v>2</v>
      </c>
      <c r="K230" s="430" t="s">
        <v>360</v>
      </c>
      <c r="L230" s="430" t="s">
        <v>383</v>
      </c>
      <c r="M230" s="202">
        <v>2013</v>
      </c>
      <c r="N230" s="430" t="s">
        <v>382</v>
      </c>
      <c r="O230" s="677" t="s">
        <v>2</v>
      </c>
      <c r="P230" s="889" t="s">
        <v>329</v>
      </c>
      <c r="Q230" s="677" t="s">
        <v>2</v>
      </c>
      <c r="R230" s="430" t="s">
        <v>384</v>
      </c>
      <c r="S230" s="430" t="s">
        <v>369</v>
      </c>
    </row>
    <row r="231" spans="1:19" s="43" customFormat="1" ht="11.25">
      <c r="A231" s="370" t="s">
        <v>96</v>
      </c>
      <c r="B231" s="371"/>
      <c r="C231" s="371"/>
      <c r="D231" s="394">
        <f>SUM(D232,D233,D236,D237,D238,)</f>
        <v>72000</v>
      </c>
      <c r="E231" s="369">
        <f>E232+E233+E236+E237+E238</f>
        <v>35177</v>
      </c>
      <c r="F231" s="449">
        <v>58.14</v>
      </c>
      <c r="G231" s="369">
        <f>G232+G233+G236+G237+G238+G239</f>
        <v>46569</v>
      </c>
      <c r="H231" s="540">
        <v>76.97</v>
      </c>
      <c r="I231" s="369">
        <f>I232+I233+I236+I237+I238+I239</f>
        <v>52834</v>
      </c>
      <c r="J231" s="387">
        <v>87.33</v>
      </c>
      <c r="K231" s="468">
        <f>SUM(K232,K233,K236,K237,K238,)</f>
        <v>72000</v>
      </c>
      <c r="L231" s="468">
        <f>L238</f>
        <v>72621.37</v>
      </c>
      <c r="M231" s="468">
        <v>72000</v>
      </c>
      <c r="N231" s="449">
        <f>N232+N233+N236+N237+N238+N239</f>
        <v>15848.21</v>
      </c>
      <c r="O231" s="848">
        <f>N231/M231</f>
        <v>0.22011402777777778</v>
      </c>
      <c r="P231" s="468">
        <v>36986.79</v>
      </c>
      <c r="Q231" s="848">
        <f>P231/M231</f>
        <v>0.5137054166666667</v>
      </c>
      <c r="R231" s="468"/>
      <c r="S231" s="468"/>
    </row>
    <row r="232" spans="1:19" s="7" customFormat="1" ht="12.75">
      <c r="A232" s="24">
        <v>633</v>
      </c>
      <c r="B232" s="29"/>
      <c r="C232" s="19" t="s">
        <v>68</v>
      </c>
      <c r="D232" s="216">
        <v>0</v>
      </c>
      <c r="E232" s="137">
        <v>0</v>
      </c>
      <c r="F232" s="411"/>
      <c r="G232" s="137">
        <v>0</v>
      </c>
      <c r="H232" s="155"/>
      <c r="I232" s="137">
        <v>0</v>
      </c>
      <c r="J232" s="254"/>
      <c r="K232" s="447">
        <v>0</v>
      </c>
      <c r="L232" s="216"/>
      <c r="M232" s="447"/>
      <c r="N232" s="447"/>
      <c r="O232" s="216"/>
      <c r="P232" s="447"/>
      <c r="Q232" s="216"/>
      <c r="R232" s="467"/>
      <c r="S232" s="467"/>
    </row>
    <row r="233" spans="1:19" s="56" customFormat="1" ht="12.75">
      <c r="A233" s="24">
        <v>634</v>
      </c>
      <c r="B233" s="29"/>
      <c r="C233" s="19" t="s">
        <v>79</v>
      </c>
      <c r="D233" s="216">
        <f>SUM(D234,D235)</f>
        <v>0</v>
      </c>
      <c r="E233" s="137">
        <v>0</v>
      </c>
      <c r="F233" s="411"/>
      <c r="G233" s="137">
        <v>0</v>
      </c>
      <c r="H233" s="155"/>
      <c r="I233" s="137">
        <v>0</v>
      </c>
      <c r="J233" s="254"/>
      <c r="K233" s="447">
        <f>SUM(K234,K235)</f>
        <v>0</v>
      </c>
      <c r="L233" s="216"/>
      <c r="M233" s="447"/>
      <c r="N233" s="447"/>
      <c r="O233" s="216"/>
      <c r="P233" s="447"/>
      <c r="Q233" s="216"/>
      <c r="R233" s="467"/>
      <c r="S233" s="467"/>
    </row>
    <row r="234" spans="1:19" ht="12.75">
      <c r="A234" s="24">
        <v>634</v>
      </c>
      <c r="B234" s="29" t="s">
        <v>11</v>
      </c>
      <c r="C234" s="19" t="s">
        <v>97</v>
      </c>
      <c r="D234" s="216">
        <v>0</v>
      </c>
      <c r="E234" s="126">
        <v>0</v>
      </c>
      <c r="F234" s="522"/>
      <c r="G234" s="126">
        <v>0</v>
      </c>
      <c r="H234" s="155"/>
      <c r="I234" s="126">
        <v>0</v>
      </c>
      <c r="J234" s="254"/>
      <c r="K234" s="447">
        <v>0</v>
      </c>
      <c r="L234" s="216"/>
      <c r="M234" s="447"/>
      <c r="N234" s="469"/>
      <c r="O234" s="216"/>
      <c r="P234" s="447"/>
      <c r="Q234" s="216"/>
      <c r="R234" s="467"/>
      <c r="S234" s="467"/>
    </row>
    <row r="235" spans="1:19" ht="12.75">
      <c r="A235" s="24">
        <v>634</v>
      </c>
      <c r="B235" s="29" t="s">
        <v>13</v>
      </c>
      <c r="C235" s="19" t="s">
        <v>81</v>
      </c>
      <c r="D235" s="216">
        <v>0</v>
      </c>
      <c r="E235" s="126">
        <v>0</v>
      </c>
      <c r="F235" s="522"/>
      <c r="G235" s="126">
        <v>0</v>
      </c>
      <c r="H235" s="155"/>
      <c r="I235" s="126">
        <v>0</v>
      </c>
      <c r="J235" s="254"/>
      <c r="K235" s="447">
        <v>0</v>
      </c>
      <c r="L235" s="216"/>
      <c r="M235" s="447"/>
      <c r="N235" s="469"/>
      <c r="O235" s="216"/>
      <c r="P235" s="447"/>
      <c r="Q235" s="216"/>
      <c r="R235" s="467"/>
      <c r="S235" s="467"/>
    </row>
    <row r="236" spans="1:19" ht="12.75">
      <c r="A236" s="24">
        <v>635</v>
      </c>
      <c r="B236" s="29"/>
      <c r="C236" s="19" t="s">
        <v>70</v>
      </c>
      <c r="D236" s="216">
        <v>0</v>
      </c>
      <c r="E236" s="137">
        <v>0</v>
      </c>
      <c r="F236" s="411"/>
      <c r="G236" s="137">
        <v>0</v>
      </c>
      <c r="H236" s="155"/>
      <c r="I236" s="137">
        <v>0</v>
      </c>
      <c r="J236" s="254"/>
      <c r="K236" s="447">
        <v>0</v>
      </c>
      <c r="L236" s="216"/>
      <c r="M236" s="447"/>
      <c r="N236" s="447"/>
      <c r="O236" s="216"/>
      <c r="P236" s="447"/>
      <c r="Q236" s="216"/>
      <c r="R236" s="467"/>
      <c r="S236" s="467"/>
    </row>
    <row r="237" spans="1:19" ht="12.75">
      <c r="A237" s="24">
        <v>636</v>
      </c>
      <c r="B237" s="29"/>
      <c r="C237" s="19" t="s">
        <v>98</v>
      </c>
      <c r="D237" s="216">
        <v>0</v>
      </c>
      <c r="E237" s="137">
        <v>0</v>
      </c>
      <c r="F237" s="411"/>
      <c r="G237" s="137">
        <v>0</v>
      </c>
      <c r="H237" s="155"/>
      <c r="I237" s="137">
        <v>0</v>
      </c>
      <c r="J237" s="254"/>
      <c r="K237" s="447">
        <v>0</v>
      </c>
      <c r="L237" s="216"/>
      <c r="M237" s="447"/>
      <c r="N237" s="447"/>
      <c r="O237" s="216"/>
      <c r="P237" s="447"/>
      <c r="Q237" s="216"/>
      <c r="R237" s="467"/>
      <c r="S237" s="467"/>
    </row>
    <row r="238" spans="1:19" ht="12.75">
      <c r="A238" s="113">
        <v>637</v>
      </c>
      <c r="B238" s="114"/>
      <c r="C238" s="553" t="s">
        <v>65</v>
      </c>
      <c r="D238" s="216">
        <v>72000</v>
      </c>
      <c r="E238" s="135">
        <v>35177</v>
      </c>
      <c r="F238" s="135"/>
      <c r="G238" s="135">
        <v>21379</v>
      </c>
      <c r="H238" s="155"/>
      <c r="I238" s="135">
        <v>27644</v>
      </c>
      <c r="J238" s="254"/>
      <c r="K238" s="447">
        <v>72000</v>
      </c>
      <c r="L238" s="216">
        <v>72621.37</v>
      </c>
      <c r="M238" s="447">
        <v>72000</v>
      </c>
      <c r="N238" s="450">
        <v>15848.21</v>
      </c>
      <c r="O238" s="216"/>
      <c r="P238" s="447">
        <v>36986.79</v>
      </c>
      <c r="Q238" s="216"/>
      <c r="R238" s="467"/>
      <c r="S238" s="467"/>
    </row>
    <row r="239" spans="1:19" ht="12.75">
      <c r="A239" s="132">
        <v>637</v>
      </c>
      <c r="B239" s="124"/>
      <c r="C239" s="133" t="s">
        <v>293</v>
      </c>
      <c r="D239" s="216">
        <v>0</v>
      </c>
      <c r="E239" s="135">
        <v>0</v>
      </c>
      <c r="F239" s="135"/>
      <c r="G239" s="135">
        <v>25190</v>
      </c>
      <c r="H239" s="155"/>
      <c r="I239" s="135">
        <v>25190</v>
      </c>
      <c r="J239" s="254"/>
      <c r="K239" s="447">
        <v>0</v>
      </c>
      <c r="L239" s="216"/>
      <c r="M239" s="447"/>
      <c r="N239" s="472"/>
      <c r="O239" s="216"/>
      <c r="P239" s="447"/>
      <c r="Q239" s="216"/>
      <c r="R239" s="467"/>
      <c r="S239" s="467"/>
    </row>
    <row r="240" spans="1:14" ht="12.75">
      <c r="A240" s="7"/>
      <c r="B240" s="7"/>
      <c r="C240" s="7"/>
      <c r="E240" s="78"/>
      <c r="F240" s="62"/>
      <c r="G240" s="78"/>
      <c r="H240" s="60"/>
      <c r="I240" s="78"/>
      <c r="J240" s="7"/>
      <c r="K240" s="347"/>
      <c r="M240" s="347"/>
      <c r="N240" s="60"/>
    </row>
    <row r="241" spans="1:19" s="43" customFormat="1" ht="11.25">
      <c r="A241" s="370" t="s">
        <v>99</v>
      </c>
      <c r="B241" s="371"/>
      <c r="C241" s="371"/>
      <c r="D241" s="394">
        <f>SUM(D242,D243,D244,D245,D246,D251)</f>
        <v>25000</v>
      </c>
      <c r="E241" s="369">
        <v>10202</v>
      </c>
      <c r="F241" s="449">
        <v>36.7</v>
      </c>
      <c r="G241" s="369">
        <v>13832</v>
      </c>
      <c r="H241" s="540">
        <v>49.78</v>
      </c>
      <c r="I241" s="369">
        <f>I242+I243+I244+I245+I246+I251</f>
        <v>18102</v>
      </c>
      <c r="J241" s="387">
        <v>65.12</v>
      </c>
      <c r="K241" s="468">
        <f>SUM(K242,K243,K244,K245,K246,K251)</f>
        <v>25000</v>
      </c>
      <c r="L241" s="468">
        <f>L242+L243+L244+L246+L251+L250</f>
        <v>22485.36</v>
      </c>
      <c r="M241" s="468">
        <v>25000</v>
      </c>
      <c r="N241" s="449">
        <f>N242+N243+N244+N245+N246+N250+N251</f>
        <v>6381.330000000001</v>
      </c>
      <c r="O241" s="848">
        <f>N241/M241</f>
        <v>0.2552532</v>
      </c>
      <c r="P241" s="468">
        <f>P242+P243+P244+P245+P246+P250+P251</f>
        <v>11541.41</v>
      </c>
      <c r="Q241" s="848">
        <f>P241/M241</f>
        <v>0.46165639999999997</v>
      </c>
      <c r="R241" s="468"/>
      <c r="S241" s="468"/>
    </row>
    <row r="242" spans="1:19" s="7" customFormat="1" ht="12.75">
      <c r="A242" s="18">
        <v>610</v>
      </c>
      <c r="B242" s="19"/>
      <c r="C242" s="19" t="s">
        <v>4</v>
      </c>
      <c r="D242" s="216">
        <v>5000</v>
      </c>
      <c r="E242" s="266">
        <v>1201</v>
      </c>
      <c r="F242" s="266"/>
      <c r="G242" s="266">
        <v>2316</v>
      </c>
      <c r="H242" s="525"/>
      <c r="I242" s="266">
        <v>3498</v>
      </c>
      <c r="J242" s="212"/>
      <c r="K242" s="447">
        <v>5000</v>
      </c>
      <c r="L242" s="216">
        <v>4752.19</v>
      </c>
      <c r="M242" s="447">
        <v>5000</v>
      </c>
      <c r="N242" s="439">
        <v>1191.45</v>
      </c>
      <c r="O242" s="216"/>
      <c r="P242" s="447">
        <v>2368.7</v>
      </c>
      <c r="Q242" s="216"/>
      <c r="R242" s="467"/>
      <c r="S242" s="467"/>
    </row>
    <row r="243" spans="1:19" s="56" customFormat="1" ht="12.75">
      <c r="A243" s="18">
        <v>620</v>
      </c>
      <c r="B243" s="19"/>
      <c r="C243" s="19" t="s">
        <v>5</v>
      </c>
      <c r="D243" s="216">
        <v>1500</v>
      </c>
      <c r="E243" s="266">
        <v>442</v>
      </c>
      <c r="F243" s="266"/>
      <c r="G243" s="266">
        <v>736</v>
      </c>
      <c r="H243" s="525"/>
      <c r="I243" s="266">
        <v>1177</v>
      </c>
      <c r="J243" s="212"/>
      <c r="K243" s="447">
        <v>1500</v>
      </c>
      <c r="L243" s="216">
        <v>1807.38</v>
      </c>
      <c r="M243" s="447">
        <v>1500</v>
      </c>
      <c r="N243" s="439">
        <v>441.36</v>
      </c>
      <c r="O243" s="216"/>
      <c r="P243" s="447">
        <v>882.72</v>
      </c>
      <c r="Q243" s="216"/>
      <c r="R243" s="467"/>
      <c r="S243" s="467"/>
    </row>
    <row r="244" spans="1:19" s="56" customFormat="1" ht="12.75">
      <c r="A244" s="299">
        <v>632</v>
      </c>
      <c r="B244" s="300"/>
      <c r="C244" s="550" t="s">
        <v>67</v>
      </c>
      <c r="D244" s="216">
        <v>7000</v>
      </c>
      <c r="E244" s="266">
        <v>2523</v>
      </c>
      <c r="F244" s="266"/>
      <c r="G244" s="266">
        <v>3676</v>
      </c>
      <c r="H244" s="525"/>
      <c r="I244" s="266">
        <v>4486</v>
      </c>
      <c r="J244" s="212"/>
      <c r="K244" s="447">
        <v>5500</v>
      </c>
      <c r="L244" s="216">
        <v>4480.36</v>
      </c>
      <c r="M244" s="447">
        <v>5500</v>
      </c>
      <c r="N244" s="439">
        <v>1041.24</v>
      </c>
      <c r="O244" s="216"/>
      <c r="P244" s="447">
        <v>2199.54</v>
      </c>
      <c r="Q244" s="216"/>
      <c r="R244" s="467"/>
      <c r="S244" s="467"/>
    </row>
    <row r="245" spans="1:19" s="56" customFormat="1" ht="12.75">
      <c r="A245" s="134">
        <v>633</v>
      </c>
      <c r="B245" s="301"/>
      <c r="C245" s="133" t="s">
        <v>68</v>
      </c>
      <c r="D245" s="216">
        <v>0</v>
      </c>
      <c r="E245" s="266">
        <v>0</v>
      </c>
      <c r="F245" s="266"/>
      <c r="G245" s="266">
        <v>0</v>
      </c>
      <c r="H245" s="525"/>
      <c r="I245" s="266">
        <v>0</v>
      </c>
      <c r="J245" s="212"/>
      <c r="K245" s="447">
        <v>0</v>
      </c>
      <c r="L245" s="216"/>
      <c r="M245" s="447">
        <v>0</v>
      </c>
      <c r="N245" s="439">
        <v>0</v>
      </c>
      <c r="O245" s="216"/>
      <c r="P245" s="447">
        <v>64.4</v>
      </c>
      <c r="Q245" s="216"/>
      <c r="R245" s="467"/>
      <c r="S245" s="467"/>
    </row>
    <row r="246" spans="1:19" s="56" customFormat="1" ht="12.75">
      <c r="A246" s="12">
        <v>634</v>
      </c>
      <c r="B246" s="79"/>
      <c r="C246" s="12" t="s">
        <v>243</v>
      </c>
      <c r="D246" s="216">
        <v>8000</v>
      </c>
      <c r="E246" s="266">
        <v>2273</v>
      </c>
      <c r="F246" s="266"/>
      <c r="G246" s="266">
        <v>3221</v>
      </c>
      <c r="H246" s="525"/>
      <c r="I246" s="266">
        <v>5050</v>
      </c>
      <c r="J246" s="212"/>
      <c r="K246" s="447">
        <v>9500</v>
      </c>
      <c r="L246" s="216">
        <f>L247+L248+L249</f>
        <v>10120.51</v>
      </c>
      <c r="M246" s="447">
        <v>9500</v>
      </c>
      <c r="N246" s="439">
        <f>N247+N248+N249</f>
        <v>1959.7199999999998</v>
      </c>
      <c r="O246" s="216"/>
      <c r="P246" s="447">
        <f>P247+P248+P249</f>
        <v>3044.05</v>
      </c>
      <c r="Q246" s="216"/>
      <c r="R246" s="467"/>
      <c r="S246" s="467"/>
    </row>
    <row r="247" spans="1:19" s="56" customFormat="1" ht="12.75">
      <c r="A247" s="12">
        <v>634</v>
      </c>
      <c r="B247" s="79" t="s">
        <v>11</v>
      </c>
      <c r="C247" s="12" t="s">
        <v>80</v>
      </c>
      <c r="D247" s="216"/>
      <c r="E247" s="266"/>
      <c r="F247" s="266"/>
      <c r="G247" s="266"/>
      <c r="H247" s="525"/>
      <c r="I247" s="266"/>
      <c r="J247" s="212"/>
      <c r="K247" s="447"/>
      <c r="L247" s="744">
        <v>2383.4</v>
      </c>
      <c r="M247" s="447"/>
      <c r="N247" s="728">
        <v>1429.37</v>
      </c>
      <c r="O247" s="216"/>
      <c r="P247" s="472">
        <v>2457.52</v>
      </c>
      <c r="Q247" s="216"/>
      <c r="R247" s="503"/>
      <c r="S247" s="503"/>
    </row>
    <row r="248" spans="1:19" s="56" customFormat="1" ht="12.75">
      <c r="A248" s="12">
        <v>634</v>
      </c>
      <c r="B248" s="79" t="s">
        <v>13</v>
      </c>
      <c r="C248" s="12" t="s">
        <v>354</v>
      </c>
      <c r="D248" s="216"/>
      <c r="E248" s="266"/>
      <c r="F248" s="266"/>
      <c r="G248" s="266"/>
      <c r="H248" s="525"/>
      <c r="I248" s="266"/>
      <c r="J248" s="212"/>
      <c r="K248" s="447"/>
      <c r="L248" s="744">
        <v>7673.95</v>
      </c>
      <c r="M248" s="447"/>
      <c r="N248" s="728">
        <v>530.35</v>
      </c>
      <c r="O248" s="216"/>
      <c r="P248" s="472">
        <v>586.53</v>
      </c>
      <c r="Q248" s="216"/>
      <c r="R248" s="503"/>
      <c r="S248" s="503"/>
    </row>
    <row r="249" spans="1:19" s="56" customFormat="1" ht="12.75">
      <c r="A249" s="12">
        <v>634</v>
      </c>
      <c r="B249" s="79" t="s">
        <v>32</v>
      </c>
      <c r="C249" s="12" t="s">
        <v>375</v>
      </c>
      <c r="D249" s="216"/>
      <c r="E249" s="266"/>
      <c r="F249" s="266"/>
      <c r="G249" s="266"/>
      <c r="H249" s="525"/>
      <c r="I249" s="266"/>
      <c r="J249" s="212"/>
      <c r="K249" s="447"/>
      <c r="L249" s="744">
        <v>63.16</v>
      </c>
      <c r="M249" s="447"/>
      <c r="N249" s="728">
        <v>0</v>
      </c>
      <c r="O249" s="216"/>
      <c r="P249" s="472">
        <v>0</v>
      </c>
      <c r="Q249" s="216"/>
      <c r="R249" s="503"/>
      <c r="S249" s="503"/>
    </row>
    <row r="250" spans="1:19" s="56" customFormat="1" ht="12.75">
      <c r="A250" s="12">
        <v>635</v>
      </c>
      <c r="B250" s="79"/>
      <c r="C250" s="12" t="s">
        <v>376</v>
      </c>
      <c r="D250" s="216"/>
      <c r="E250" s="266"/>
      <c r="F250" s="266"/>
      <c r="G250" s="266"/>
      <c r="H250" s="525"/>
      <c r="I250" s="266"/>
      <c r="J250" s="212"/>
      <c r="K250" s="447"/>
      <c r="L250" s="554">
        <v>53.76</v>
      </c>
      <c r="M250" s="447"/>
      <c r="N250" s="439">
        <v>62.64</v>
      </c>
      <c r="O250" s="216"/>
      <c r="P250" s="447">
        <v>62.64</v>
      </c>
      <c r="Q250" s="216"/>
      <c r="R250" s="503"/>
      <c r="S250" s="503"/>
    </row>
    <row r="251" spans="1:19" s="56" customFormat="1" ht="12.75">
      <c r="A251" s="18">
        <v>637</v>
      </c>
      <c r="B251" s="29"/>
      <c r="C251" s="19" t="s">
        <v>65</v>
      </c>
      <c r="D251" s="216">
        <v>3500</v>
      </c>
      <c r="E251" s="137">
        <v>3763</v>
      </c>
      <c r="F251" s="137"/>
      <c r="G251" s="137">
        <v>3883</v>
      </c>
      <c r="H251" s="155"/>
      <c r="I251" s="137">
        <v>3891</v>
      </c>
      <c r="J251" s="254"/>
      <c r="K251" s="447">
        <v>3500</v>
      </c>
      <c r="L251" s="216">
        <v>1271.16</v>
      </c>
      <c r="M251" s="447">
        <v>3500</v>
      </c>
      <c r="N251" s="447">
        <v>1684.92</v>
      </c>
      <c r="O251" s="216"/>
      <c r="P251" s="447">
        <v>2919.36</v>
      </c>
      <c r="Q251" s="216"/>
      <c r="R251" s="467"/>
      <c r="S251" s="467"/>
    </row>
    <row r="252" spans="1:19" s="56" customFormat="1" ht="12.75">
      <c r="A252" s="48"/>
      <c r="B252" s="13"/>
      <c r="C252" s="17"/>
      <c r="D252" s="1"/>
      <c r="E252" s="551"/>
      <c r="F252" s="551"/>
      <c r="G252" s="551"/>
      <c r="H252" s="552"/>
      <c r="I252" s="551"/>
      <c r="J252" s="1"/>
      <c r="K252" s="347"/>
      <c r="L252" s="1"/>
      <c r="M252" s="347"/>
      <c r="N252" s="743"/>
      <c r="O252" s="1"/>
      <c r="P252" s="347"/>
      <c r="Q252" s="1"/>
      <c r="R252" s="1"/>
      <c r="S252" s="1"/>
    </row>
    <row r="253" spans="1:19" s="43" customFormat="1" ht="11.25">
      <c r="A253" s="370" t="s">
        <v>100</v>
      </c>
      <c r="B253" s="371"/>
      <c r="C253" s="371"/>
      <c r="D253" s="387">
        <f>SUM(D254)</f>
        <v>66</v>
      </c>
      <c r="E253" s="369">
        <v>2466</v>
      </c>
      <c r="F253" s="369"/>
      <c r="G253" s="369">
        <v>2466</v>
      </c>
      <c r="H253" s="540"/>
      <c r="I253" s="369">
        <f>I254+I256</f>
        <v>66</v>
      </c>
      <c r="J253" s="387">
        <v>14.67</v>
      </c>
      <c r="K253" s="468">
        <v>66</v>
      </c>
      <c r="L253" s="363">
        <f>L254+L255+L256</f>
        <v>390</v>
      </c>
      <c r="M253" s="468">
        <v>0</v>
      </c>
      <c r="N253" s="449">
        <v>0</v>
      </c>
      <c r="O253" s="387"/>
      <c r="P253" s="468">
        <f>P254+P255+P256</f>
        <v>387.5</v>
      </c>
      <c r="Q253" s="387">
        <v>0</v>
      </c>
      <c r="R253" s="363"/>
      <c r="S253" s="363"/>
    </row>
    <row r="254" spans="1:19" ht="12.75">
      <c r="A254" s="24">
        <v>633</v>
      </c>
      <c r="B254" s="29"/>
      <c r="C254" s="19" t="s">
        <v>411</v>
      </c>
      <c r="D254" s="216">
        <v>66</v>
      </c>
      <c r="E254" s="137">
        <v>2466</v>
      </c>
      <c r="F254" s="137"/>
      <c r="G254" s="137">
        <v>2466</v>
      </c>
      <c r="H254" s="155"/>
      <c r="I254" s="137">
        <v>66</v>
      </c>
      <c r="J254" s="254"/>
      <c r="K254" s="447">
        <v>0</v>
      </c>
      <c r="L254" s="467">
        <v>0</v>
      </c>
      <c r="M254" s="447">
        <v>0</v>
      </c>
      <c r="N254" s="447"/>
      <c r="O254" s="216"/>
      <c r="P254" s="447">
        <v>387.5</v>
      </c>
      <c r="Q254" s="216"/>
      <c r="R254" s="467"/>
      <c r="S254" s="467"/>
    </row>
    <row r="255" spans="1:19" ht="12.75">
      <c r="A255" s="24">
        <v>637</v>
      </c>
      <c r="B255" s="29" t="s">
        <v>35</v>
      </c>
      <c r="C255" s="19" t="s">
        <v>91</v>
      </c>
      <c r="D255" s="216">
        <v>66</v>
      </c>
      <c r="E255" s="126">
        <v>2466</v>
      </c>
      <c r="F255" s="126"/>
      <c r="G255" s="126">
        <v>2466</v>
      </c>
      <c r="H255" s="155"/>
      <c r="I255" s="126">
        <v>0</v>
      </c>
      <c r="J255" s="254"/>
      <c r="K255" s="447">
        <v>66</v>
      </c>
      <c r="L255" s="467">
        <v>0</v>
      </c>
      <c r="M255" s="447">
        <v>0</v>
      </c>
      <c r="N255" s="472"/>
      <c r="O255" s="216"/>
      <c r="P255" s="450">
        <v>0</v>
      </c>
      <c r="Q255" s="216"/>
      <c r="R255" s="503"/>
      <c r="S255" s="503"/>
    </row>
    <row r="256" spans="1:19" ht="12.75">
      <c r="A256" s="24">
        <v>635</v>
      </c>
      <c r="B256" s="29"/>
      <c r="C256" s="19" t="s">
        <v>377</v>
      </c>
      <c r="D256" s="216"/>
      <c r="E256" s="126">
        <v>2466</v>
      </c>
      <c r="F256" s="126"/>
      <c r="G256" s="126">
        <v>2466</v>
      </c>
      <c r="H256" s="155"/>
      <c r="I256" s="126">
        <v>0</v>
      </c>
      <c r="J256" s="254"/>
      <c r="K256" s="447"/>
      <c r="L256" s="467">
        <v>390</v>
      </c>
      <c r="M256" s="447">
        <v>0</v>
      </c>
      <c r="N256" s="472"/>
      <c r="O256" s="216"/>
      <c r="P256" s="450">
        <v>0</v>
      </c>
      <c r="Q256" s="216"/>
      <c r="R256" s="503"/>
      <c r="S256" s="503"/>
    </row>
    <row r="257" spans="1:19" ht="12.75">
      <c r="A257" s="53" t="s">
        <v>101</v>
      </c>
      <c r="B257" s="54"/>
      <c r="C257" s="543" t="s">
        <v>102</v>
      </c>
      <c r="D257" s="368">
        <f>SUM(D231,D241,D253)</f>
        <v>97066</v>
      </c>
      <c r="E257" s="349">
        <v>47845</v>
      </c>
      <c r="F257" s="544">
        <v>53.91</v>
      </c>
      <c r="G257" s="349">
        <v>62867</v>
      </c>
      <c r="H257" s="545">
        <v>70.84</v>
      </c>
      <c r="I257" s="349">
        <f>I231+I241+I253</f>
        <v>71002</v>
      </c>
      <c r="J257" s="693">
        <v>80</v>
      </c>
      <c r="K257" s="471">
        <f>SUM(K231,K241,K253)</f>
        <v>97066</v>
      </c>
      <c r="L257" s="365">
        <f>L231+L241+L253</f>
        <v>95496.73</v>
      </c>
      <c r="M257" s="471">
        <v>97000</v>
      </c>
      <c r="N257" s="544">
        <f>N253+N241+N231</f>
        <v>22229.54</v>
      </c>
      <c r="O257" s="849">
        <f>N257/M257</f>
        <v>0.22917051546391753</v>
      </c>
      <c r="P257" s="471">
        <f>P253+P241+P231</f>
        <v>48915.7</v>
      </c>
      <c r="Q257" s="849">
        <f>P257/M257</f>
        <v>0.5042855670103092</v>
      </c>
      <c r="R257" s="365"/>
      <c r="S257" s="365"/>
    </row>
    <row r="258" spans="1:19" ht="12.75">
      <c r="A258" s="81"/>
      <c r="B258" s="12"/>
      <c r="C258" s="82"/>
      <c r="D258" s="7"/>
      <c r="E258" s="55"/>
      <c r="F258" s="55"/>
      <c r="G258" s="55"/>
      <c r="H258" s="83"/>
      <c r="I258" s="55"/>
      <c r="J258" s="7"/>
      <c r="K258" s="7"/>
      <c r="L258" s="7"/>
      <c r="M258" s="7"/>
      <c r="N258" s="7"/>
      <c r="O258" s="7"/>
      <c r="P258" s="466"/>
      <c r="Q258" s="7"/>
      <c r="R258" s="7"/>
      <c r="S258" s="7"/>
    </row>
    <row r="259" spans="1:19" ht="12.75">
      <c r="A259" s="81"/>
      <c r="B259" s="12"/>
      <c r="C259" s="82"/>
      <c r="D259" s="7"/>
      <c r="E259" s="55"/>
      <c r="F259" s="55"/>
      <c r="G259" s="55"/>
      <c r="H259" s="83"/>
      <c r="I259" s="55"/>
      <c r="J259" s="7"/>
      <c r="K259" s="7"/>
      <c r="L259" s="7"/>
      <c r="M259" s="7"/>
      <c r="N259" s="7"/>
      <c r="O259" s="7"/>
      <c r="P259" s="466"/>
      <c r="Q259" s="7"/>
      <c r="R259" s="7"/>
      <c r="S259" s="7"/>
    </row>
    <row r="260" spans="1:19" ht="12.75">
      <c r="A260" s="81"/>
      <c r="B260" s="12"/>
      <c r="C260" s="82"/>
      <c r="D260" s="7"/>
      <c r="E260" s="55"/>
      <c r="F260" s="55"/>
      <c r="G260" s="55"/>
      <c r="H260" s="83"/>
      <c r="I260" s="55"/>
      <c r="J260" s="7"/>
      <c r="K260" s="7"/>
      <c r="L260" s="7"/>
      <c r="M260" s="7"/>
      <c r="N260" s="7"/>
      <c r="O260" s="7"/>
      <c r="P260" s="466"/>
      <c r="Q260" s="7"/>
      <c r="R260" s="7"/>
      <c r="S260" s="7"/>
    </row>
    <row r="261" spans="1:19" ht="12.75">
      <c r="A261" s="81"/>
      <c r="B261" s="12"/>
      <c r="C261" s="82"/>
      <c r="D261" s="7"/>
      <c r="E261" s="55"/>
      <c r="F261" s="55"/>
      <c r="G261" s="55"/>
      <c r="H261" s="83"/>
      <c r="I261" s="55"/>
      <c r="J261" s="7"/>
      <c r="K261" s="7"/>
      <c r="L261" s="7"/>
      <c r="M261" s="7"/>
      <c r="N261" s="7"/>
      <c r="O261" s="7"/>
      <c r="P261" s="466"/>
      <c r="Q261" s="7"/>
      <c r="R261" s="7"/>
      <c r="S261" s="7"/>
    </row>
    <row r="262" spans="1:19" ht="12.75">
      <c r="A262" s="81"/>
      <c r="B262" s="12"/>
      <c r="C262" s="82"/>
      <c r="D262" s="7"/>
      <c r="E262" s="55"/>
      <c r="F262" s="55"/>
      <c r="G262" s="55"/>
      <c r="H262" s="83"/>
      <c r="I262" s="55"/>
      <c r="J262" s="7"/>
      <c r="K262" s="7"/>
      <c r="L262" s="7"/>
      <c r="M262" s="7"/>
      <c r="N262" s="7"/>
      <c r="O262" s="7"/>
      <c r="P262" s="466"/>
      <c r="Q262" s="7"/>
      <c r="R262" s="7"/>
      <c r="S262" s="7"/>
    </row>
    <row r="263" spans="1:19" ht="12.75">
      <c r="A263" s="81"/>
      <c r="B263" s="12"/>
      <c r="C263" s="82"/>
      <c r="D263" s="7"/>
      <c r="E263" s="55"/>
      <c r="F263" s="55"/>
      <c r="G263" s="55"/>
      <c r="H263" s="83"/>
      <c r="I263" s="55"/>
      <c r="J263" s="7"/>
      <c r="K263" s="7"/>
      <c r="L263" s="7"/>
      <c r="M263" s="7"/>
      <c r="N263" s="7"/>
      <c r="O263" s="7"/>
      <c r="P263" s="466"/>
      <c r="Q263" s="7"/>
      <c r="R263" s="7"/>
      <c r="S263" s="7"/>
    </row>
    <row r="264" spans="1:19" ht="12.75">
      <c r="A264" s="81"/>
      <c r="B264" s="12"/>
      <c r="C264" s="82"/>
      <c r="D264" s="7"/>
      <c r="E264" s="55"/>
      <c r="F264" s="55"/>
      <c r="G264" s="55"/>
      <c r="H264" s="83"/>
      <c r="I264" s="55"/>
      <c r="J264" s="7"/>
      <c r="K264" s="7"/>
      <c r="L264" s="7"/>
      <c r="M264" s="7"/>
      <c r="N264" s="7"/>
      <c r="O264" s="7"/>
      <c r="P264" s="466"/>
      <c r="Q264" s="7"/>
      <c r="R264" s="7"/>
      <c r="S264" s="7"/>
    </row>
    <row r="265" spans="1:19" ht="12.75">
      <c r="A265" s="81"/>
      <c r="B265" s="12"/>
      <c r="C265" s="82"/>
      <c r="D265" s="7"/>
      <c r="E265" s="55"/>
      <c r="F265" s="55"/>
      <c r="G265" s="55"/>
      <c r="H265" s="83"/>
      <c r="I265" s="55"/>
      <c r="J265" s="7"/>
      <c r="K265" s="7"/>
      <c r="L265" s="7"/>
      <c r="M265" s="7"/>
      <c r="N265" s="7"/>
      <c r="O265" s="7"/>
      <c r="P265" s="466"/>
      <c r="Q265" s="7"/>
      <c r="R265" s="7"/>
      <c r="S265" s="7"/>
    </row>
    <row r="266" spans="1:19" ht="12.75">
      <c r="A266" s="81"/>
      <c r="B266" s="12"/>
      <c r="C266" s="82"/>
      <c r="D266" s="7"/>
      <c r="E266" s="55"/>
      <c r="F266" s="55"/>
      <c r="G266" s="55"/>
      <c r="H266" s="83"/>
      <c r="I266" s="55"/>
      <c r="J266" s="7"/>
      <c r="K266" s="7"/>
      <c r="L266" s="7"/>
      <c r="M266" s="7"/>
      <c r="N266" s="7"/>
      <c r="O266" s="7"/>
      <c r="P266" s="466"/>
      <c r="Q266" s="7"/>
      <c r="R266" s="7"/>
      <c r="S266" s="7"/>
    </row>
    <row r="267" spans="1:19" ht="12.75">
      <c r="A267" s="81"/>
      <c r="B267" s="12"/>
      <c r="C267" s="82"/>
      <c r="D267" s="7"/>
      <c r="E267" s="55"/>
      <c r="F267" s="55"/>
      <c r="G267" s="55"/>
      <c r="H267" s="83"/>
      <c r="I267" s="55"/>
      <c r="J267" s="7"/>
      <c r="K267" s="7"/>
      <c r="L267" s="7"/>
      <c r="M267" s="7"/>
      <c r="N267" s="7"/>
      <c r="O267" s="7"/>
      <c r="P267" s="466"/>
      <c r="Q267" s="7"/>
      <c r="R267" s="7"/>
      <c r="S267" s="7"/>
    </row>
    <row r="268" spans="1:19" ht="12.75">
      <c r="A268" s="81"/>
      <c r="B268" s="12"/>
      <c r="C268" s="82"/>
      <c r="D268" s="7"/>
      <c r="E268" s="55"/>
      <c r="F268" s="55"/>
      <c r="G268" s="55"/>
      <c r="H268" s="83"/>
      <c r="I268" s="55"/>
      <c r="J268" s="7"/>
      <c r="K268" s="7"/>
      <c r="L268" s="7"/>
      <c r="M268" s="7"/>
      <c r="N268" s="7"/>
      <c r="O268" s="7"/>
      <c r="P268" s="466"/>
      <c r="Q268" s="7"/>
      <c r="R268" s="7"/>
      <c r="S268" s="7"/>
    </row>
    <row r="269" spans="1:19" ht="12.75">
      <c r="A269" s="81"/>
      <c r="B269" s="12"/>
      <c r="C269" s="82"/>
      <c r="D269" s="7"/>
      <c r="E269" s="55"/>
      <c r="F269" s="55"/>
      <c r="G269" s="55"/>
      <c r="H269" s="83"/>
      <c r="I269" s="55"/>
      <c r="J269" s="7"/>
      <c r="K269" s="7"/>
      <c r="L269" s="7"/>
      <c r="M269" s="7"/>
      <c r="N269" s="7"/>
      <c r="O269" s="7"/>
      <c r="P269" s="466"/>
      <c r="Q269" s="7"/>
      <c r="R269" s="7"/>
      <c r="S269" s="7"/>
    </row>
    <row r="270" spans="1:19" ht="12.75">
      <c r="A270" s="81"/>
      <c r="B270" s="12"/>
      <c r="C270" s="82"/>
      <c r="D270" s="7"/>
      <c r="E270" s="55"/>
      <c r="F270" s="55"/>
      <c r="G270" s="55"/>
      <c r="H270" s="83"/>
      <c r="I270" s="55"/>
      <c r="J270" s="7"/>
      <c r="K270" s="7"/>
      <c r="L270" s="7"/>
      <c r="M270" s="7"/>
      <c r="N270" s="7"/>
      <c r="O270" s="7"/>
      <c r="P270" s="466"/>
      <c r="Q270" s="7"/>
      <c r="R270" s="7"/>
      <c r="S270" s="7"/>
    </row>
    <row r="271" spans="1:19" ht="12.75">
      <c r="A271" s="81"/>
      <c r="B271" s="12"/>
      <c r="C271" s="82"/>
      <c r="D271" s="7"/>
      <c r="E271" s="55"/>
      <c r="F271" s="55"/>
      <c r="G271" s="55"/>
      <c r="H271" s="83"/>
      <c r="I271" s="55"/>
      <c r="J271" s="7"/>
      <c r="K271" s="7"/>
      <c r="L271" s="7"/>
      <c r="M271" s="7"/>
      <c r="N271" s="7"/>
      <c r="O271" s="7"/>
      <c r="P271" s="466"/>
      <c r="Q271" s="7"/>
      <c r="R271" s="7"/>
      <c r="S271" s="7"/>
    </row>
    <row r="272" spans="1:19" ht="12.75">
      <c r="A272" s="81"/>
      <c r="B272" s="12"/>
      <c r="C272" s="82"/>
      <c r="D272" s="7"/>
      <c r="E272" s="55"/>
      <c r="F272" s="55"/>
      <c r="G272" s="55"/>
      <c r="H272" s="83"/>
      <c r="I272" s="55"/>
      <c r="J272" s="7"/>
      <c r="K272" s="7"/>
      <c r="L272" s="7"/>
      <c r="M272" s="7"/>
      <c r="N272" s="7"/>
      <c r="O272" s="7"/>
      <c r="P272" s="466"/>
      <c r="Q272" s="7"/>
      <c r="R272" s="7"/>
      <c r="S272" s="7"/>
    </row>
    <row r="273" spans="1:19" ht="12.75">
      <c r="A273" s="81"/>
      <c r="B273" s="12"/>
      <c r="C273" s="82"/>
      <c r="D273" s="7"/>
      <c r="E273" s="55"/>
      <c r="F273" s="55"/>
      <c r="G273" s="55"/>
      <c r="H273" s="83"/>
      <c r="I273" s="55"/>
      <c r="J273" s="7"/>
      <c r="K273" s="7"/>
      <c r="L273" s="7"/>
      <c r="M273" s="7"/>
      <c r="N273" s="7"/>
      <c r="O273" s="7"/>
      <c r="P273" s="466"/>
      <c r="Q273" s="7"/>
      <c r="R273" s="7"/>
      <c r="S273" s="7"/>
    </row>
    <row r="274" spans="1:19" ht="12.75">
      <c r="A274" s="81"/>
      <c r="B274" s="12"/>
      <c r="C274" s="82"/>
      <c r="D274" s="7"/>
      <c r="E274" s="55"/>
      <c r="F274" s="55"/>
      <c r="G274" s="55"/>
      <c r="H274" s="83"/>
      <c r="I274" s="55"/>
      <c r="J274" s="7"/>
      <c r="K274" s="7"/>
      <c r="L274" s="7"/>
      <c r="M274" s="7"/>
      <c r="N274" s="7"/>
      <c r="O274" s="7"/>
      <c r="P274" s="466"/>
      <c r="Q274" s="7"/>
      <c r="R274" s="7"/>
      <c r="S274" s="7"/>
    </row>
    <row r="275" spans="1:19" ht="12.75">
      <c r="A275" s="81"/>
      <c r="B275" s="12"/>
      <c r="C275" s="82"/>
      <c r="D275" s="7"/>
      <c r="E275" s="55"/>
      <c r="F275" s="55"/>
      <c r="G275" s="55"/>
      <c r="H275" s="83"/>
      <c r="I275" s="55"/>
      <c r="J275" s="7"/>
      <c r="K275" s="7"/>
      <c r="L275" s="7"/>
      <c r="M275" s="7"/>
      <c r="N275" s="7"/>
      <c r="O275" s="7"/>
      <c r="P275" s="466"/>
      <c r="Q275" s="7"/>
      <c r="R275" s="7"/>
      <c r="S275" s="7"/>
    </row>
    <row r="276" spans="1:19" ht="12.75">
      <c r="A276" s="81"/>
      <c r="B276" s="12"/>
      <c r="C276" s="82"/>
      <c r="D276" s="7"/>
      <c r="E276" s="55"/>
      <c r="F276" s="55"/>
      <c r="G276" s="55"/>
      <c r="H276" s="83"/>
      <c r="I276" s="55"/>
      <c r="J276" s="7"/>
      <c r="K276" s="7"/>
      <c r="L276" s="7"/>
      <c r="M276" s="7"/>
      <c r="N276" s="7"/>
      <c r="O276" s="7"/>
      <c r="P276" s="466"/>
      <c r="Q276" s="7"/>
      <c r="R276" s="7"/>
      <c r="S276" s="7"/>
    </row>
    <row r="277" spans="1:19" ht="12.75" hidden="1">
      <c r="A277" s="81"/>
      <c r="B277" s="12"/>
      <c r="C277" s="82"/>
      <c r="D277" s="7"/>
      <c r="E277" s="55"/>
      <c r="F277" s="55"/>
      <c r="G277" s="55"/>
      <c r="H277" s="83"/>
      <c r="I277" s="55"/>
      <c r="J277" s="7"/>
      <c r="K277" s="7"/>
      <c r="L277" s="7"/>
      <c r="M277" s="7"/>
      <c r="N277" s="7"/>
      <c r="O277" s="7"/>
      <c r="P277" s="466"/>
      <c r="Q277" s="7"/>
      <c r="R277" s="7"/>
      <c r="S277" s="7"/>
    </row>
    <row r="278" spans="1:19" ht="12.75" hidden="1">
      <c r="A278" s="81"/>
      <c r="B278" s="12"/>
      <c r="C278" s="82"/>
      <c r="D278" s="7"/>
      <c r="E278" s="55"/>
      <c r="F278" s="55"/>
      <c r="G278" s="55"/>
      <c r="H278" s="83"/>
      <c r="I278" s="55"/>
      <c r="J278" s="7"/>
      <c r="K278" s="7"/>
      <c r="L278" s="7"/>
      <c r="M278" s="7"/>
      <c r="N278" s="7"/>
      <c r="O278" s="7"/>
      <c r="P278" s="466"/>
      <c r="Q278" s="7"/>
      <c r="R278" s="7"/>
      <c r="S278" s="7"/>
    </row>
    <row r="279" spans="1:19" ht="12.75">
      <c r="A279" s="81"/>
      <c r="B279" s="12"/>
      <c r="C279" s="82"/>
      <c r="D279" s="7"/>
      <c r="E279" s="55"/>
      <c r="F279" s="55"/>
      <c r="G279" s="55"/>
      <c r="H279" s="83"/>
      <c r="I279" s="55"/>
      <c r="J279" s="7"/>
      <c r="K279" s="7"/>
      <c r="L279" s="7"/>
      <c r="M279" s="7"/>
      <c r="N279" s="7"/>
      <c r="O279" s="7"/>
      <c r="P279" s="466"/>
      <c r="Q279" s="7"/>
      <c r="R279" s="7"/>
      <c r="S279" s="7"/>
    </row>
    <row r="280" spans="1:18" ht="12.75">
      <c r="A280" s="81"/>
      <c r="B280" s="12"/>
      <c r="C280" s="82"/>
      <c r="D280" s="55"/>
      <c r="E280" s="55"/>
      <c r="F280" s="55"/>
      <c r="G280" s="55"/>
      <c r="H280" s="83"/>
      <c r="I280" s="55"/>
      <c r="J280" s="960" t="s">
        <v>286</v>
      </c>
      <c r="K280" s="960"/>
      <c r="L280" s="960"/>
      <c r="M280" s="960"/>
      <c r="N280" s="960"/>
      <c r="O280" s="960"/>
      <c r="P280" s="960"/>
      <c r="Q280" s="960"/>
      <c r="R280" s="960"/>
    </row>
    <row r="281" spans="1:19" ht="12.75">
      <c r="A281" s="81"/>
      <c r="B281" s="12"/>
      <c r="C281" s="82"/>
      <c r="D281" s="7"/>
      <c r="E281" s="55"/>
      <c r="F281" s="55"/>
      <c r="G281" s="55"/>
      <c r="H281" s="83"/>
      <c r="I281" s="55"/>
      <c r="J281" s="7"/>
      <c r="K281" s="7"/>
      <c r="L281" s="7"/>
      <c r="M281" s="7"/>
      <c r="N281" s="7"/>
      <c r="O281" s="7"/>
      <c r="P281" s="466"/>
      <c r="Q281" s="7"/>
      <c r="R281" s="7"/>
      <c r="S281" s="7"/>
    </row>
    <row r="282" spans="1:19" s="358" customFormat="1" ht="25.5">
      <c r="A282" s="351" t="s">
        <v>1</v>
      </c>
      <c r="B282" s="352"/>
      <c r="C282" s="753"/>
      <c r="D282" s="568">
        <v>2012</v>
      </c>
      <c r="E282" s="566" t="s">
        <v>267</v>
      </c>
      <c r="F282" s="567" t="s">
        <v>2</v>
      </c>
      <c r="G282" s="566" t="s">
        <v>268</v>
      </c>
      <c r="H282" s="567" t="s">
        <v>2</v>
      </c>
      <c r="I282" s="566" t="s">
        <v>269</v>
      </c>
      <c r="J282" s="567" t="s">
        <v>2</v>
      </c>
      <c r="K282" s="754" t="s">
        <v>360</v>
      </c>
      <c r="L282" s="754" t="s">
        <v>383</v>
      </c>
      <c r="M282" s="755">
        <v>2013</v>
      </c>
      <c r="N282" s="754" t="s">
        <v>382</v>
      </c>
      <c r="O282" s="756" t="s">
        <v>2</v>
      </c>
      <c r="P282" s="892" t="s">
        <v>329</v>
      </c>
      <c r="Q282" s="756" t="s">
        <v>2</v>
      </c>
      <c r="R282" s="754" t="s">
        <v>384</v>
      </c>
      <c r="S282" s="754" t="s">
        <v>369</v>
      </c>
    </row>
    <row r="283" spans="1:19" s="43" customFormat="1" ht="11.25">
      <c r="A283" s="370" t="s">
        <v>103</v>
      </c>
      <c r="B283" s="371"/>
      <c r="C283" s="371"/>
      <c r="D283" s="394">
        <f>SUM(D284,D285,D286)</f>
        <v>3000</v>
      </c>
      <c r="E283" s="369">
        <v>817</v>
      </c>
      <c r="F283" s="449">
        <v>48.06</v>
      </c>
      <c r="G283" s="369">
        <v>1867</v>
      </c>
      <c r="H283" s="540">
        <v>109.82</v>
      </c>
      <c r="I283" s="369">
        <f>I284+I285+I286</f>
        <v>21346</v>
      </c>
      <c r="J283" s="387">
        <v>1255.65</v>
      </c>
      <c r="K283" s="468">
        <f>K284+K285+K286+K288+K287</f>
        <v>22257.27</v>
      </c>
      <c r="L283" s="468">
        <f>L284+L285+L286+L288+L287</f>
        <v>21758.719999999998</v>
      </c>
      <c r="M283" s="468">
        <v>1000</v>
      </c>
      <c r="N283" s="449">
        <f>N284+N285+N286+N287+N288</f>
        <v>93.63</v>
      </c>
      <c r="O283" s="848">
        <f>N283/M283</f>
        <v>0.09362999999999999</v>
      </c>
      <c r="P283" s="468">
        <f>P285</f>
        <v>93.63</v>
      </c>
      <c r="Q283" s="848">
        <f>P283/M283</f>
        <v>0.09362999999999999</v>
      </c>
      <c r="R283" s="468"/>
      <c r="S283" s="468"/>
    </row>
    <row r="284" spans="1:19" s="7" customFormat="1" ht="12.75">
      <c r="A284" s="24">
        <v>610.62</v>
      </c>
      <c r="B284" s="29"/>
      <c r="C284" s="507" t="s">
        <v>4</v>
      </c>
      <c r="D284" s="216">
        <v>0</v>
      </c>
      <c r="E284" s="137">
        <v>0</v>
      </c>
      <c r="F284" s="137"/>
      <c r="G284" s="137">
        <v>0</v>
      </c>
      <c r="H284" s="155"/>
      <c r="I284" s="137">
        <v>0</v>
      </c>
      <c r="J284" s="254"/>
      <c r="K284" s="216">
        <v>1790.49</v>
      </c>
      <c r="L284" s="216">
        <v>1790.49</v>
      </c>
      <c r="M284" s="447">
        <v>0</v>
      </c>
      <c r="N284" s="447"/>
      <c r="O284" s="216"/>
      <c r="P284" s="447"/>
      <c r="Q284" s="216"/>
      <c r="R284" s="216"/>
      <c r="S284" s="216"/>
    </row>
    <row r="285" spans="1:19" s="56" customFormat="1" ht="12.75">
      <c r="A285" s="24">
        <v>632</v>
      </c>
      <c r="B285" s="29"/>
      <c r="C285" s="19" t="s">
        <v>67</v>
      </c>
      <c r="D285" s="216">
        <v>250</v>
      </c>
      <c r="E285" s="137">
        <v>0</v>
      </c>
      <c r="F285" s="137"/>
      <c r="G285" s="137">
        <v>0</v>
      </c>
      <c r="H285" s="155"/>
      <c r="I285" s="137">
        <v>180</v>
      </c>
      <c r="J285" s="254"/>
      <c r="K285" s="467">
        <v>250</v>
      </c>
      <c r="L285" s="216">
        <v>282.21</v>
      </c>
      <c r="M285" s="447">
        <v>0</v>
      </c>
      <c r="N285" s="447">
        <v>93.63</v>
      </c>
      <c r="O285" s="216"/>
      <c r="P285" s="447">
        <v>93.63</v>
      </c>
      <c r="Q285" s="216"/>
      <c r="R285" s="467"/>
      <c r="S285" s="467"/>
    </row>
    <row r="286" spans="1:19" ht="12.75">
      <c r="A286" s="24">
        <v>637</v>
      </c>
      <c r="B286" s="29"/>
      <c r="C286" s="19" t="s">
        <v>338</v>
      </c>
      <c r="D286" s="428">
        <v>2750</v>
      </c>
      <c r="E286" s="137">
        <v>817</v>
      </c>
      <c r="F286" s="137"/>
      <c r="G286" s="137">
        <v>1867</v>
      </c>
      <c r="H286" s="155"/>
      <c r="I286" s="137">
        <v>21166</v>
      </c>
      <c r="J286" s="254"/>
      <c r="K286" s="467">
        <v>12500</v>
      </c>
      <c r="L286" s="216">
        <v>11969.24</v>
      </c>
      <c r="M286" s="447"/>
      <c r="N286" s="447"/>
      <c r="O286" s="428"/>
      <c r="P286" s="447">
        <v>0</v>
      </c>
      <c r="Q286" s="428"/>
      <c r="R286" s="467"/>
      <c r="S286" s="467"/>
    </row>
    <row r="287" spans="1:19" ht="12.75">
      <c r="A287" s="143">
        <v>637</v>
      </c>
      <c r="B287" s="144"/>
      <c r="C287" s="146" t="s">
        <v>302</v>
      </c>
      <c r="D287" s="216"/>
      <c r="E287" s="310">
        <v>817</v>
      </c>
      <c r="F287" s="310"/>
      <c r="G287" s="310">
        <v>1867</v>
      </c>
      <c r="H287" s="489"/>
      <c r="I287" s="310">
        <v>21166</v>
      </c>
      <c r="J287" s="309"/>
      <c r="K287" s="486">
        <v>7716.78</v>
      </c>
      <c r="L287" s="486">
        <v>7716.78</v>
      </c>
      <c r="M287" s="447"/>
      <c r="N287" s="447"/>
      <c r="O287" s="428"/>
      <c r="P287" s="718"/>
      <c r="Q287" s="428"/>
      <c r="R287" s="467"/>
      <c r="S287" s="467"/>
    </row>
    <row r="288" spans="1:19" ht="12.75">
      <c r="A288" s="24">
        <v>637</v>
      </c>
      <c r="B288" s="144"/>
      <c r="C288" s="19" t="s">
        <v>388</v>
      </c>
      <c r="D288" s="216"/>
      <c r="E288" s="310">
        <v>817</v>
      </c>
      <c r="F288" s="310"/>
      <c r="G288" s="310">
        <v>1867</v>
      </c>
      <c r="H288" s="489"/>
      <c r="I288" s="310">
        <v>21166</v>
      </c>
      <c r="J288" s="309"/>
      <c r="K288" s="486"/>
      <c r="L288" s="486"/>
      <c r="M288" s="447">
        <v>1000</v>
      </c>
      <c r="N288" s="489"/>
      <c r="O288" s="486"/>
      <c r="P288" s="912">
        <v>0</v>
      </c>
      <c r="Q288" s="486"/>
      <c r="R288" s="486"/>
      <c r="S288" s="486"/>
    </row>
    <row r="289" spans="1:19" ht="12.75">
      <c r="A289" s="43"/>
      <c r="B289" s="43"/>
      <c r="C289" s="44"/>
      <c r="D289" s="188"/>
      <c r="E289" s="762"/>
      <c r="F289" s="762"/>
      <c r="G289" s="762"/>
      <c r="H289" s="763"/>
      <c r="I289" s="762"/>
      <c r="J289" s="188"/>
      <c r="K289" s="188"/>
      <c r="L289" s="188"/>
      <c r="M289" s="764"/>
      <c r="N289" s="765"/>
      <c r="O289" s="188"/>
      <c r="P289" s="764"/>
      <c r="Q289" s="188"/>
      <c r="R289" s="188"/>
      <c r="S289" s="188"/>
    </row>
    <row r="290" spans="1:19" s="43" customFormat="1" ht="11.25">
      <c r="A290" s="370" t="s">
        <v>104</v>
      </c>
      <c r="B290" s="371"/>
      <c r="C290" s="371"/>
      <c r="D290" s="394">
        <f>SUM(D291,D292,D293,D294)</f>
        <v>16150</v>
      </c>
      <c r="E290" s="369">
        <v>4213</v>
      </c>
      <c r="F290" s="449">
        <v>31.21</v>
      </c>
      <c r="G290" s="369">
        <v>8969</v>
      </c>
      <c r="H290" s="540">
        <v>66.44</v>
      </c>
      <c r="I290" s="369">
        <f>I291+I292+I294+I293</f>
        <v>12932</v>
      </c>
      <c r="J290" s="387">
        <v>95.79</v>
      </c>
      <c r="K290" s="468">
        <f>SUM(K291,K292,K293,K294)</f>
        <v>15650</v>
      </c>
      <c r="L290" s="468">
        <f>L291+L292+L293+L294</f>
        <v>13961.06</v>
      </c>
      <c r="M290" s="468">
        <v>15650</v>
      </c>
      <c r="N290" s="449">
        <f>N291+N292+N293+N294</f>
        <v>4661.84</v>
      </c>
      <c r="O290" s="848">
        <f>N290/M290</f>
        <v>0.2978811501597444</v>
      </c>
      <c r="P290" s="468">
        <f>SUM(P291:P294)</f>
        <v>7999.48</v>
      </c>
      <c r="Q290" s="848">
        <f>P290/M290</f>
        <v>0.5111488817891373</v>
      </c>
      <c r="R290" s="468"/>
      <c r="S290" s="468"/>
    </row>
    <row r="291" spans="1:19" s="7" customFormat="1" ht="12.75">
      <c r="A291" s="18">
        <v>632</v>
      </c>
      <c r="B291" s="29"/>
      <c r="C291" s="19" t="s">
        <v>67</v>
      </c>
      <c r="D291" s="137">
        <v>15000</v>
      </c>
      <c r="E291" s="135">
        <v>4098</v>
      </c>
      <c r="F291" s="135"/>
      <c r="G291" s="135">
        <v>7325</v>
      </c>
      <c r="H291" s="155"/>
      <c r="I291" s="135">
        <v>9644</v>
      </c>
      <c r="J291" s="254"/>
      <c r="K291" s="447">
        <v>15000</v>
      </c>
      <c r="L291" s="447">
        <v>13451.8</v>
      </c>
      <c r="M291" s="447">
        <v>15000</v>
      </c>
      <c r="N291" s="450">
        <v>4253.74</v>
      </c>
      <c r="O291" s="855"/>
      <c r="P291" s="447">
        <v>7563.24</v>
      </c>
      <c r="Q291" s="855"/>
      <c r="R291" s="447"/>
      <c r="S291" s="447"/>
    </row>
    <row r="292" spans="1:19" s="56" customFormat="1" ht="12.75">
      <c r="A292" s="18">
        <v>633</v>
      </c>
      <c r="B292" s="29"/>
      <c r="C292" s="19" t="s">
        <v>68</v>
      </c>
      <c r="D292" s="137">
        <v>150</v>
      </c>
      <c r="E292" s="135">
        <v>115</v>
      </c>
      <c r="F292" s="135"/>
      <c r="G292" s="135">
        <v>115</v>
      </c>
      <c r="H292" s="155"/>
      <c r="I292" s="135">
        <v>115</v>
      </c>
      <c r="J292" s="254"/>
      <c r="K292" s="447">
        <v>150</v>
      </c>
      <c r="L292" s="447">
        <v>59.02</v>
      </c>
      <c r="M292" s="447">
        <v>150</v>
      </c>
      <c r="N292" s="450"/>
      <c r="O292" s="216"/>
      <c r="P292" s="447">
        <v>0</v>
      </c>
      <c r="Q292" s="216"/>
      <c r="R292" s="447"/>
      <c r="S292" s="447"/>
    </row>
    <row r="293" spans="1:19" ht="12.75">
      <c r="A293" s="18">
        <v>635</v>
      </c>
      <c r="B293" s="29"/>
      <c r="C293" s="19" t="s">
        <v>70</v>
      </c>
      <c r="D293" s="137">
        <v>1000</v>
      </c>
      <c r="E293" s="135">
        <v>0</v>
      </c>
      <c r="F293" s="135"/>
      <c r="G293" s="135">
        <v>16</v>
      </c>
      <c r="H293" s="155"/>
      <c r="I293" s="135">
        <v>34</v>
      </c>
      <c r="J293" s="254"/>
      <c r="K293" s="447">
        <v>500</v>
      </c>
      <c r="L293" s="447">
        <v>450.24</v>
      </c>
      <c r="M293" s="447">
        <v>500</v>
      </c>
      <c r="N293" s="450">
        <v>408.1</v>
      </c>
      <c r="O293" s="216"/>
      <c r="P293" s="447">
        <v>436.24</v>
      </c>
      <c r="Q293" s="216"/>
      <c r="R293" s="447"/>
      <c r="S293" s="447"/>
    </row>
    <row r="294" spans="1:19" ht="12.75">
      <c r="A294" s="152">
        <v>637</v>
      </c>
      <c r="B294" s="114"/>
      <c r="C294" s="119" t="s">
        <v>65</v>
      </c>
      <c r="D294" s="137">
        <v>0</v>
      </c>
      <c r="E294" s="135"/>
      <c r="F294" s="135"/>
      <c r="G294" s="135">
        <v>1513</v>
      </c>
      <c r="H294" s="155"/>
      <c r="I294" s="135">
        <v>3139</v>
      </c>
      <c r="J294" s="254"/>
      <c r="K294" s="447">
        <v>0</v>
      </c>
      <c r="L294" s="447">
        <v>0</v>
      </c>
      <c r="M294" s="447">
        <v>0</v>
      </c>
      <c r="N294" s="450"/>
      <c r="O294" s="216"/>
      <c r="P294" s="447">
        <v>0</v>
      </c>
      <c r="Q294" s="216"/>
      <c r="R294" s="447"/>
      <c r="S294" s="447"/>
    </row>
    <row r="295" spans="1:19" ht="12.75">
      <c r="A295" s="227" t="s">
        <v>105</v>
      </c>
      <c r="B295" s="228"/>
      <c r="C295" s="549" t="s">
        <v>106</v>
      </c>
      <c r="D295" s="368">
        <f>SUM(D283,D290)</f>
        <v>19150</v>
      </c>
      <c r="E295" s="349">
        <v>5030</v>
      </c>
      <c r="F295" s="544">
        <v>33.09</v>
      </c>
      <c r="G295" s="349">
        <v>10836</v>
      </c>
      <c r="H295" s="545">
        <v>71.29</v>
      </c>
      <c r="I295" s="349">
        <f>I283+I290</f>
        <v>34278</v>
      </c>
      <c r="J295" s="328">
        <v>225.51</v>
      </c>
      <c r="K295" s="471">
        <f>SUM(K283,K290)</f>
        <v>37907.270000000004</v>
      </c>
      <c r="L295" s="471">
        <f>L283+L290</f>
        <v>35719.78</v>
      </c>
      <c r="M295" s="471">
        <v>16650</v>
      </c>
      <c r="N295" s="544">
        <f>N290+N283</f>
        <v>4755.47</v>
      </c>
      <c r="O295" s="849">
        <f>N295/M295</f>
        <v>0.28561381381381384</v>
      </c>
      <c r="P295" s="471">
        <f>P290+P283</f>
        <v>8093.11</v>
      </c>
      <c r="Q295" s="849">
        <f>P295/M295</f>
        <v>0.4860726726726727</v>
      </c>
      <c r="R295" s="471"/>
      <c r="S295" s="471"/>
    </row>
    <row r="296" spans="1:9" ht="12.75">
      <c r="A296" s="81"/>
      <c r="B296" s="12"/>
      <c r="C296" s="82"/>
      <c r="E296" s="55"/>
      <c r="F296" s="55"/>
      <c r="G296" s="55"/>
      <c r="H296" s="83"/>
      <c r="I296" s="55"/>
    </row>
    <row r="297" spans="1:19" ht="12.75">
      <c r="A297" s="142"/>
      <c r="B297" s="142"/>
      <c r="C297" s="142"/>
      <c r="D297" s="149"/>
      <c r="E297" s="142"/>
      <c r="F297" s="142"/>
      <c r="G297" s="142"/>
      <c r="H297" s="142"/>
      <c r="I297" s="149"/>
      <c r="J297" s="149"/>
      <c r="K297" s="149"/>
      <c r="L297" s="149"/>
      <c r="M297" s="149"/>
      <c r="N297" s="149"/>
      <c r="O297" s="149"/>
      <c r="P297" s="893"/>
      <c r="Q297" s="149"/>
      <c r="R297" s="149"/>
      <c r="S297" s="149"/>
    </row>
    <row r="298" spans="1:18" ht="12.75">
      <c r="A298" s="142"/>
      <c r="B298" s="142"/>
      <c r="C298" s="142"/>
      <c r="D298" s="142"/>
      <c r="E298" s="142"/>
      <c r="F298" s="142"/>
      <c r="G298" s="142"/>
      <c r="H298" s="142"/>
      <c r="I298" s="149"/>
      <c r="J298" s="961"/>
      <c r="K298" s="961"/>
      <c r="L298" s="961"/>
      <c r="M298" s="961"/>
      <c r="N298" s="961"/>
      <c r="O298" s="961"/>
      <c r="P298" s="961"/>
      <c r="Q298" s="961"/>
      <c r="R298" s="961"/>
    </row>
    <row r="299" spans="1:19" ht="12.75">
      <c r="A299" s="142"/>
      <c r="B299" s="142"/>
      <c r="C299" s="142"/>
      <c r="D299" s="149"/>
      <c r="E299" s="142"/>
      <c r="F299" s="142"/>
      <c r="G299" s="142"/>
      <c r="H299" s="142"/>
      <c r="I299" s="149"/>
      <c r="J299" s="149"/>
      <c r="K299" s="149"/>
      <c r="L299" s="149"/>
      <c r="M299" s="149"/>
      <c r="N299" s="149"/>
      <c r="O299" s="149"/>
      <c r="P299" s="893"/>
      <c r="Q299" s="149"/>
      <c r="R299" s="149"/>
      <c r="S299" s="149"/>
    </row>
    <row r="300" spans="1:19" ht="12.75">
      <c r="A300" s="149"/>
      <c r="B300" s="149"/>
      <c r="C300" s="149"/>
      <c r="D300" s="149"/>
      <c r="E300" s="645"/>
      <c r="F300" s="644"/>
      <c r="G300" s="646"/>
      <c r="H300" s="647"/>
      <c r="I300" s="149"/>
      <c r="J300" s="149"/>
      <c r="K300" s="149"/>
      <c r="L300" s="149"/>
      <c r="M300" s="149"/>
      <c r="N300" s="149"/>
      <c r="O300" s="149"/>
      <c r="P300" s="893"/>
      <c r="Q300" s="149"/>
      <c r="R300" s="149"/>
      <c r="S300" s="149"/>
    </row>
    <row r="301" spans="1:19" s="358" customFormat="1" ht="12.75">
      <c r="A301" s="648"/>
      <c r="B301" s="649"/>
      <c r="C301" s="650"/>
      <c r="D301" s="654"/>
      <c r="E301" s="651"/>
      <c r="F301" s="652"/>
      <c r="G301" s="651"/>
      <c r="H301" s="652"/>
      <c r="I301" s="651"/>
      <c r="J301" s="652"/>
      <c r="K301" s="656"/>
      <c r="L301" s="656"/>
      <c r="M301" s="654"/>
      <c r="N301" s="655"/>
      <c r="O301" s="653"/>
      <c r="P301" s="894"/>
      <c r="Q301" s="653"/>
      <c r="R301" s="656"/>
      <c r="S301" s="656"/>
    </row>
    <row r="302" spans="1:19" s="44" customFormat="1" ht="11.25">
      <c r="A302" s="657"/>
      <c r="B302" s="657"/>
      <c r="C302" s="657"/>
      <c r="D302" s="662"/>
      <c r="E302" s="658"/>
      <c r="F302" s="659"/>
      <c r="G302" s="658"/>
      <c r="H302" s="660"/>
      <c r="I302" s="658"/>
      <c r="J302" s="661"/>
      <c r="K302" s="662"/>
      <c r="L302" s="664"/>
      <c r="M302" s="662"/>
      <c r="N302" s="658"/>
      <c r="O302" s="663"/>
      <c r="P302" s="664"/>
      <c r="Q302" s="663"/>
      <c r="R302" s="664"/>
      <c r="S302" s="664"/>
    </row>
    <row r="303" spans="1:19" s="7" customFormat="1" ht="12.75">
      <c r="A303" s="665"/>
      <c r="B303" s="665"/>
      <c r="C303" s="665"/>
      <c r="D303" s="665"/>
      <c r="E303" s="666"/>
      <c r="F303" s="666"/>
      <c r="G303" s="666"/>
      <c r="H303" s="667"/>
      <c r="I303" s="666"/>
      <c r="J303" s="149"/>
      <c r="K303" s="665"/>
      <c r="L303" s="668"/>
      <c r="M303" s="665"/>
      <c r="N303" s="666"/>
      <c r="O303" s="665"/>
      <c r="P303" s="895"/>
      <c r="Q303" s="665"/>
      <c r="R303" s="668"/>
      <c r="S303" s="668"/>
    </row>
    <row r="304" spans="1:19" s="56" customFormat="1" ht="12.75">
      <c r="A304" s="665"/>
      <c r="B304" s="665"/>
      <c r="C304" s="665"/>
      <c r="D304" s="665"/>
      <c r="E304" s="666"/>
      <c r="F304" s="666"/>
      <c r="G304" s="666"/>
      <c r="H304" s="667"/>
      <c r="I304" s="666"/>
      <c r="J304" s="149"/>
      <c r="K304" s="665"/>
      <c r="L304" s="668"/>
      <c r="M304" s="665"/>
      <c r="N304" s="666"/>
      <c r="O304" s="665"/>
      <c r="P304" s="895"/>
      <c r="Q304" s="665"/>
      <c r="R304" s="668"/>
      <c r="S304" s="668"/>
    </row>
    <row r="305" spans="1:18" ht="12.75">
      <c r="A305" s="142"/>
      <c r="B305" s="142"/>
      <c r="C305" s="142"/>
      <c r="D305" s="142"/>
      <c r="E305" s="142"/>
      <c r="F305" s="142"/>
      <c r="G305" s="142"/>
      <c r="H305" s="142"/>
      <c r="J305" s="960" t="s">
        <v>287</v>
      </c>
      <c r="K305" s="960"/>
      <c r="L305" s="960"/>
      <c r="M305" s="960"/>
      <c r="N305" s="960"/>
      <c r="O305" s="960"/>
      <c r="P305" s="960"/>
      <c r="Q305" s="960"/>
      <c r="R305" s="960"/>
    </row>
    <row r="306" spans="1:8" ht="12.75">
      <c r="A306" s="142"/>
      <c r="B306" s="142"/>
      <c r="C306" s="142"/>
      <c r="E306" s="142"/>
      <c r="F306" s="142"/>
      <c r="G306" s="142"/>
      <c r="H306" s="142"/>
    </row>
    <row r="307" spans="1:10" ht="12.75">
      <c r="A307" s="7"/>
      <c r="B307" s="7"/>
      <c r="C307" s="7"/>
      <c r="E307" s="61"/>
      <c r="F307" s="63"/>
      <c r="G307" s="78"/>
      <c r="H307" s="60"/>
      <c r="I307" s="7"/>
      <c r="J307" s="7"/>
    </row>
    <row r="308" spans="1:19" ht="25.5">
      <c r="A308" s="351" t="s">
        <v>1</v>
      </c>
      <c r="B308" s="352"/>
      <c r="C308" s="753"/>
      <c r="D308" s="568">
        <v>2012</v>
      </c>
      <c r="E308" s="566" t="s">
        <v>267</v>
      </c>
      <c r="F308" s="567" t="s">
        <v>2</v>
      </c>
      <c r="G308" s="566" t="s">
        <v>268</v>
      </c>
      <c r="H308" s="567" t="s">
        <v>2</v>
      </c>
      <c r="I308" s="566" t="s">
        <v>269</v>
      </c>
      <c r="J308" s="567" t="s">
        <v>2</v>
      </c>
      <c r="K308" s="754" t="s">
        <v>360</v>
      </c>
      <c r="L308" s="754" t="s">
        <v>383</v>
      </c>
      <c r="M308" s="755">
        <v>2013</v>
      </c>
      <c r="N308" s="754" t="s">
        <v>382</v>
      </c>
      <c r="O308" s="756" t="s">
        <v>2</v>
      </c>
      <c r="P308" s="892" t="s">
        <v>329</v>
      </c>
      <c r="Q308" s="756" t="s">
        <v>2</v>
      </c>
      <c r="R308" s="754" t="s">
        <v>384</v>
      </c>
      <c r="S308" s="754" t="s">
        <v>369</v>
      </c>
    </row>
    <row r="309" spans="1:19" ht="12.75">
      <c r="A309" s="370" t="s">
        <v>107</v>
      </c>
      <c r="B309" s="371"/>
      <c r="C309" s="371"/>
      <c r="D309" s="394">
        <f>SUM(D310,D311,D312,D313,D314,D315)</f>
        <v>31300</v>
      </c>
      <c r="E309" s="369">
        <v>11603</v>
      </c>
      <c r="F309" s="449">
        <v>50.01</v>
      </c>
      <c r="G309" s="369">
        <f>G310+G311+G312+G313+G314+G315</f>
        <v>19522</v>
      </c>
      <c r="H309" s="540">
        <v>84.15</v>
      </c>
      <c r="I309" s="369">
        <f>I310+I311+I312+I313+I314+I315</f>
        <v>25387</v>
      </c>
      <c r="J309" s="387">
        <v>109.43</v>
      </c>
      <c r="K309" s="394">
        <f>SUM(K310,K311,K312,K313,K314,K315)</f>
        <v>16000</v>
      </c>
      <c r="L309" s="468">
        <f>L310+L311+L312+L313+L314+L315</f>
        <v>17521.780000000002</v>
      </c>
      <c r="M309" s="468">
        <v>15500</v>
      </c>
      <c r="N309" s="449">
        <f>SUM(N310:N315)</f>
        <v>12238.18</v>
      </c>
      <c r="O309" s="848">
        <f>N309/M309</f>
        <v>0.78956</v>
      </c>
      <c r="P309" s="468">
        <f>SUM(P310:P315)</f>
        <v>16083.93</v>
      </c>
      <c r="Q309" s="848">
        <f>P309/M309</f>
        <v>1.0376729032258065</v>
      </c>
      <c r="R309" s="468"/>
      <c r="S309" s="468"/>
    </row>
    <row r="310" spans="1:19" ht="12.75">
      <c r="A310" s="18">
        <v>610</v>
      </c>
      <c r="B310" s="29"/>
      <c r="C310" s="19" t="s">
        <v>249</v>
      </c>
      <c r="D310" s="216">
        <v>3000</v>
      </c>
      <c r="E310" s="137">
        <v>0</v>
      </c>
      <c r="F310" s="411"/>
      <c r="G310" s="137">
        <v>0</v>
      </c>
      <c r="H310" s="155"/>
      <c r="I310" s="137">
        <v>885</v>
      </c>
      <c r="J310" s="188"/>
      <c r="K310" s="216">
        <v>3000</v>
      </c>
      <c r="L310" s="467">
        <v>3093.54</v>
      </c>
      <c r="M310" s="447">
        <v>3000</v>
      </c>
      <c r="N310" s="447">
        <v>509.09</v>
      </c>
      <c r="O310" s="216"/>
      <c r="P310" s="447">
        <v>509.09</v>
      </c>
      <c r="Q310" s="216"/>
      <c r="R310" s="467"/>
      <c r="S310" s="467"/>
    </row>
    <row r="311" spans="1:19" ht="12.75">
      <c r="A311" s="18">
        <v>620</v>
      </c>
      <c r="B311" s="29"/>
      <c r="C311" s="19" t="s">
        <v>5</v>
      </c>
      <c r="D311" s="216">
        <v>1500</v>
      </c>
      <c r="E311" s="137">
        <v>0</v>
      </c>
      <c r="F311" s="411"/>
      <c r="G311" s="137">
        <v>0</v>
      </c>
      <c r="H311" s="155"/>
      <c r="I311" s="137">
        <v>165</v>
      </c>
      <c r="J311" s="188"/>
      <c r="K311" s="216">
        <v>1500</v>
      </c>
      <c r="L311" s="467">
        <v>1061.43</v>
      </c>
      <c r="M311" s="447">
        <v>1500</v>
      </c>
      <c r="N311" s="447">
        <v>165.79</v>
      </c>
      <c r="O311" s="216"/>
      <c r="P311" s="447">
        <v>165.79</v>
      </c>
      <c r="Q311" s="216"/>
      <c r="R311" s="467"/>
      <c r="S311" s="467"/>
    </row>
    <row r="312" spans="1:19" ht="12.75">
      <c r="A312" s="18">
        <v>632</v>
      </c>
      <c r="B312" s="29"/>
      <c r="C312" s="19" t="s">
        <v>67</v>
      </c>
      <c r="D312" s="137">
        <v>26000</v>
      </c>
      <c r="E312" s="137">
        <v>11424</v>
      </c>
      <c r="F312" s="411"/>
      <c r="G312" s="137">
        <v>19165</v>
      </c>
      <c r="H312" s="155"/>
      <c r="I312" s="137">
        <v>23707</v>
      </c>
      <c r="J312" s="188"/>
      <c r="K312" s="216">
        <v>10500</v>
      </c>
      <c r="L312" s="467">
        <v>12668.95</v>
      </c>
      <c r="M312" s="447">
        <v>10000</v>
      </c>
      <c r="N312" s="447">
        <v>11359.6</v>
      </c>
      <c r="O312" s="855">
        <f>N312/M312</f>
        <v>1.13596</v>
      </c>
      <c r="P312" s="447">
        <v>14589.55</v>
      </c>
      <c r="Q312" s="855">
        <f>P312/M312</f>
        <v>1.458955</v>
      </c>
      <c r="R312" s="467"/>
      <c r="S312" s="467"/>
    </row>
    <row r="313" spans="1:19" ht="12.75">
      <c r="A313" s="18">
        <v>633</v>
      </c>
      <c r="B313" s="29"/>
      <c r="C313" s="19" t="s">
        <v>68</v>
      </c>
      <c r="D313" s="216">
        <v>100</v>
      </c>
      <c r="E313" s="137">
        <v>71</v>
      </c>
      <c r="F313" s="411"/>
      <c r="G313" s="137">
        <v>71</v>
      </c>
      <c r="H313" s="155"/>
      <c r="I313" s="137">
        <v>81</v>
      </c>
      <c r="J313" s="188"/>
      <c r="K313" s="216">
        <v>100</v>
      </c>
      <c r="L313" s="467">
        <v>153.55</v>
      </c>
      <c r="M313" s="447">
        <v>100</v>
      </c>
      <c r="N313" s="447">
        <v>5.7</v>
      </c>
      <c r="O313" s="216"/>
      <c r="P313" s="447">
        <v>5.7</v>
      </c>
      <c r="Q313" s="216"/>
      <c r="R313" s="467"/>
      <c r="S313" s="467"/>
    </row>
    <row r="314" spans="1:19" ht="12.75">
      <c r="A314" s="152">
        <v>635</v>
      </c>
      <c r="B314" s="114"/>
      <c r="C314" s="119" t="s">
        <v>70</v>
      </c>
      <c r="D314" s="216">
        <v>500</v>
      </c>
      <c r="E314" s="137">
        <v>108</v>
      </c>
      <c r="F314" s="411"/>
      <c r="G314" s="137">
        <v>116</v>
      </c>
      <c r="H314" s="155"/>
      <c r="I314" s="137">
        <v>379</v>
      </c>
      <c r="J314" s="188"/>
      <c r="K314" s="216">
        <v>500</v>
      </c>
      <c r="L314" s="467">
        <v>208.31</v>
      </c>
      <c r="M314" s="447">
        <v>500</v>
      </c>
      <c r="N314" s="447">
        <v>0</v>
      </c>
      <c r="O314" s="216"/>
      <c r="P314" s="447">
        <v>277.2</v>
      </c>
      <c r="Q314" s="216"/>
      <c r="R314" s="467"/>
      <c r="S314" s="467"/>
    </row>
    <row r="315" spans="1:19" ht="12.75">
      <c r="A315" s="18">
        <v>637</v>
      </c>
      <c r="B315" s="29"/>
      <c r="C315" s="19" t="s">
        <v>65</v>
      </c>
      <c r="D315" s="216">
        <v>200</v>
      </c>
      <c r="E315" s="137">
        <v>0</v>
      </c>
      <c r="F315" s="411"/>
      <c r="G315" s="137">
        <v>170</v>
      </c>
      <c r="H315" s="155"/>
      <c r="I315" s="137">
        <v>170</v>
      </c>
      <c r="J315" s="188"/>
      <c r="K315" s="216">
        <v>400</v>
      </c>
      <c r="L315" s="467">
        <v>336</v>
      </c>
      <c r="M315" s="447">
        <v>400</v>
      </c>
      <c r="N315" s="447">
        <v>198</v>
      </c>
      <c r="O315" s="428"/>
      <c r="P315" s="447">
        <v>536.6</v>
      </c>
      <c r="Q315" s="428"/>
      <c r="R315" s="467"/>
      <c r="S315" s="467"/>
    </row>
    <row r="316" spans="1:19" ht="12.75">
      <c r="A316" s="53" t="s">
        <v>108</v>
      </c>
      <c r="B316" s="54"/>
      <c r="C316" s="543" t="s">
        <v>109</v>
      </c>
      <c r="D316" s="368">
        <f>SUM(D309)</f>
        <v>31300</v>
      </c>
      <c r="E316" s="349">
        <v>11603</v>
      </c>
      <c r="F316" s="544">
        <v>50.01</v>
      </c>
      <c r="G316" s="349">
        <v>19522</v>
      </c>
      <c r="H316" s="545">
        <v>84.15</v>
      </c>
      <c r="I316" s="349">
        <f>I309</f>
        <v>25387</v>
      </c>
      <c r="J316" s="328">
        <v>109.43</v>
      </c>
      <c r="K316" s="368">
        <f>SUM(K309)</f>
        <v>16000</v>
      </c>
      <c r="L316" s="365">
        <f>L309</f>
        <v>17521.780000000002</v>
      </c>
      <c r="M316" s="471">
        <v>15500</v>
      </c>
      <c r="N316" s="544">
        <f>N309</f>
        <v>12238.18</v>
      </c>
      <c r="O316" s="849">
        <f>N316/M316</f>
        <v>0.78956</v>
      </c>
      <c r="P316" s="471">
        <f>P309</f>
        <v>16083.93</v>
      </c>
      <c r="Q316" s="849">
        <f>P316/M316</f>
        <v>1.0376729032258065</v>
      </c>
      <c r="R316" s="365"/>
      <c r="S316" s="365"/>
    </row>
    <row r="317" spans="1:19" ht="12.75">
      <c r="A317" s="81"/>
      <c r="B317" s="12"/>
      <c r="C317" s="82"/>
      <c r="D317" s="7"/>
      <c r="E317" s="55"/>
      <c r="F317" s="55"/>
      <c r="G317" s="55"/>
      <c r="H317" s="83"/>
      <c r="I317" s="55"/>
      <c r="J317" s="7"/>
      <c r="K317" s="7"/>
      <c r="L317" s="7"/>
      <c r="M317" s="7"/>
      <c r="N317" s="7"/>
      <c r="O317" s="7"/>
      <c r="P317" s="466"/>
      <c r="Q317" s="7"/>
      <c r="R317" s="7"/>
      <c r="S317" s="7"/>
    </row>
    <row r="318" spans="1:19" ht="12.75">
      <c r="A318" s="81"/>
      <c r="B318" s="12"/>
      <c r="C318" s="82"/>
      <c r="D318" s="7"/>
      <c r="E318" s="55"/>
      <c r="F318" s="55"/>
      <c r="G318" s="55"/>
      <c r="H318" s="83"/>
      <c r="I318" s="55"/>
      <c r="J318" s="7"/>
      <c r="K318" s="7"/>
      <c r="L318" s="7"/>
      <c r="M318" s="7"/>
      <c r="N318" s="7"/>
      <c r="O318" s="7"/>
      <c r="P318" s="466"/>
      <c r="Q318" s="7"/>
      <c r="R318" s="7"/>
      <c r="S318" s="7"/>
    </row>
    <row r="319" spans="1:19" ht="12.75">
      <c r="A319" s="81"/>
      <c r="B319" s="12"/>
      <c r="C319" s="82"/>
      <c r="D319" s="7"/>
      <c r="E319" s="55"/>
      <c r="F319" s="55"/>
      <c r="G319" s="55"/>
      <c r="H319" s="83"/>
      <c r="I319" s="55"/>
      <c r="J319" s="7"/>
      <c r="K319" s="7"/>
      <c r="L319" s="7"/>
      <c r="M319" s="7"/>
      <c r="N319" s="7"/>
      <c r="O319" s="7"/>
      <c r="P319" s="466"/>
      <c r="Q319" s="7"/>
      <c r="R319" s="7"/>
      <c r="S319" s="7"/>
    </row>
    <row r="320" spans="1:19" ht="16.5" customHeight="1">
      <c r="A320" s="81"/>
      <c r="B320" s="12"/>
      <c r="C320" s="82"/>
      <c r="D320" s="7"/>
      <c r="E320" s="55"/>
      <c r="F320" s="55"/>
      <c r="G320" s="55"/>
      <c r="H320" s="83"/>
      <c r="I320" s="55"/>
      <c r="J320" s="7"/>
      <c r="K320" s="7"/>
      <c r="L320" s="7"/>
      <c r="M320" s="7"/>
      <c r="N320" s="7"/>
      <c r="O320" s="7"/>
      <c r="P320" s="466"/>
      <c r="Q320" s="7"/>
      <c r="R320" s="7"/>
      <c r="S320" s="7"/>
    </row>
    <row r="321" spans="1:19" ht="16.5" customHeight="1">
      <c r="A321" s="81"/>
      <c r="B321" s="12"/>
      <c r="C321" s="82"/>
      <c r="D321" s="7"/>
      <c r="E321" s="55"/>
      <c r="F321" s="55"/>
      <c r="G321" s="55"/>
      <c r="H321" s="83"/>
      <c r="I321" s="55"/>
      <c r="J321" s="7"/>
      <c r="K321" s="7"/>
      <c r="L321" s="7"/>
      <c r="M321" s="7"/>
      <c r="N321" s="7"/>
      <c r="O321" s="7"/>
      <c r="P321" s="466"/>
      <c r="Q321" s="7"/>
      <c r="R321" s="7"/>
      <c r="S321" s="7"/>
    </row>
    <row r="322" spans="1:19" ht="16.5" customHeight="1">
      <c r="A322" s="81"/>
      <c r="B322" s="12"/>
      <c r="C322" s="82"/>
      <c r="D322" s="7"/>
      <c r="E322" s="55"/>
      <c r="F322" s="55"/>
      <c r="G322" s="55"/>
      <c r="H322" s="83"/>
      <c r="I322" s="55"/>
      <c r="J322" s="7"/>
      <c r="K322" s="7"/>
      <c r="L322" s="7"/>
      <c r="M322" s="7"/>
      <c r="N322" s="7"/>
      <c r="O322" s="7"/>
      <c r="P322" s="466"/>
      <c r="Q322" s="7"/>
      <c r="R322" s="7"/>
      <c r="S322" s="7"/>
    </row>
    <row r="323" spans="1:19" ht="12.75">
      <c r="A323" s="81"/>
      <c r="B323" s="12"/>
      <c r="C323" s="82"/>
      <c r="D323" s="7"/>
      <c r="E323" s="55"/>
      <c r="F323" s="55"/>
      <c r="G323" s="55"/>
      <c r="H323" s="83"/>
      <c r="I323" s="55"/>
      <c r="J323" s="7"/>
      <c r="K323" s="7"/>
      <c r="L323" s="7"/>
      <c r="M323" s="7"/>
      <c r="N323" s="7"/>
      <c r="O323" s="7"/>
      <c r="P323" s="466"/>
      <c r="Q323" s="7"/>
      <c r="R323" s="7"/>
      <c r="S323" s="7"/>
    </row>
    <row r="324" spans="1:19" ht="12.75">
      <c r="A324" s="81"/>
      <c r="B324" s="12"/>
      <c r="C324" s="82"/>
      <c r="D324" s="7"/>
      <c r="E324" s="55"/>
      <c r="F324" s="55"/>
      <c r="G324" s="55"/>
      <c r="H324" s="83"/>
      <c r="I324" s="55"/>
      <c r="J324" s="7"/>
      <c r="K324" s="7"/>
      <c r="L324" s="7"/>
      <c r="M324" s="7"/>
      <c r="N324" s="7"/>
      <c r="O324" s="7"/>
      <c r="P324" s="466"/>
      <c r="Q324" s="7"/>
      <c r="R324" s="7"/>
      <c r="S324" s="7"/>
    </row>
    <row r="325" spans="1:19" ht="12.75">
      <c r="A325" s="81"/>
      <c r="B325" s="12"/>
      <c r="C325" s="82"/>
      <c r="D325" s="7"/>
      <c r="E325" s="55"/>
      <c r="F325" s="55"/>
      <c r="G325" s="55"/>
      <c r="H325" s="83"/>
      <c r="I325" s="55"/>
      <c r="J325" s="7"/>
      <c r="K325" s="7"/>
      <c r="L325" s="7"/>
      <c r="M325" s="7"/>
      <c r="N325" s="7"/>
      <c r="O325" s="7"/>
      <c r="P325" s="466"/>
      <c r="Q325" s="7"/>
      <c r="R325" s="7"/>
      <c r="S325" s="7"/>
    </row>
    <row r="326" spans="1:19" ht="12.75">
      <c r="A326" s="81"/>
      <c r="B326" s="12"/>
      <c r="C326" s="82"/>
      <c r="D326" s="7"/>
      <c r="E326" s="55"/>
      <c r="F326" s="55"/>
      <c r="G326" s="55"/>
      <c r="H326" s="83"/>
      <c r="I326" s="55"/>
      <c r="J326" s="7"/>
      <c r="K326" s="7"/>
      <c r="L326" s="7"/>
      <c r="M326" s="7"/>
      <c r="N326" s="7"/>
      <c r="O326" s="7"/>
      <c r="P326" s="466"/>
      <c r="Q326" s="7"/>
      <c r="R326" s="7"/>
      <c r="S326" s="7"/>
    </row>
    <row r="327" spans="1:19" ht="12.75">
      <c r="A327" s="81"/>
      <c r="B327" s="12"/>
      <c r="C327" s="82"/>
      <c r="D327" s="7"/>
      <c r="E327" s="55"/>
      <c r="F327" s="55"/>
      <c r="G327" s="55"/>
      <c r="H327" s="83"/>
      <c r="I327" s="55"/>
      <c r="J327" s="7"/>
      <c r="K327" s="7"/>
      <c r="L327" s="7"/>
      <c r="M327" s="7"/>
      <c r="N327" s="7"/>
      <c r="O327" s="7"/>
      <c r="P327" s="466"/>
      <c r="Q327" s="7"/>
      <c r="R327" s="7"/>
      <c r="S327" s="7"/>
    </row>
    <row r="328" spans="1:19" ht="12.75">
      <c r="A328" s="81"/>
      <c r="B328" s="12"/>
      <c r="C328" s="82"/>
      <c r="D328" s="7"/>
      <c r="E328" s="55"/>
      <c r="F328" s="55"/>
      <c r="G328" s="55"/>
      <c r="H328" s="83"/>
      <c r="I328" s="55"/>
      <c r="J328" s="7"/>
      <c r="K328" s="7"/>
      <c r="L328" s="7"/>
      <c r="M328" s="7"/>
      <c r="N328" s="7"/>
      <c r="O328" s="7"/>
      <c r="P328" s="466"/>
      <c r="Q328" s="7"/>
      <c r="R328" s="7"/>
      <c r="S328" s="7"/>
    </row>
    <row r="329" spans="1:19" ht="12.75">
      <c r="A329" s="81"/>
      <c r="B329" s="12"/>
      <c r="C329" s="82"/>
      <c r="D329" s="7"/>
      <c r="E329" s="55"/>
      <c r="F329" s="55"/>
      <c r="G329" s="55"/>
      <c r="H329" s="83"/>
      <c r="I329" s="55"/>
      <c r="J329" s="7"/>
      <c r="K329" s="7"/>
      <c r="L329" s="7"/>
      <c r="M329" s="7"/>
      <c r="N329" s="7"/>
      <c r="O329" s="7"/>
      <c r="P329" s="466"/>
      <c r="Q329" s="7"/>
      <c r="R329" s="7"/>
      <c r="S329" s="7"/>
    </row>
    <row r="330" spans="1:19" ht="12.75">
      <c r="A330" s="81"/>
      <c r="B330" s="12"/>
      <c r="C330" s="82"/>
      <c r="D330" s="7"/>
      <c r="E330" s="55"/>
      <c r="F330" s="55"/>
      <c r="G330" s="55"/>
      <c r="H330" s="83"/>
      <c r="I330" s="55"/>
      <c r="J330" s="7"/>
      <c r="K330" s="7"/>
      <c r="L330" s="7"/>
      <c r="M330" s="7"/>
      <c r="N330" s="7"/>
      <c r="O330" s="7"/>
      <c r="P330" s="466"/>
      <c r="Q330" s="7"/>
      <c r="R330" s="7"/>
      <c r="S330" s="7"/>
    </row>
    <row r="331" spans="1:19" ht="12.75">
      <c r="A331" s="81"/>
      <c r="B331" s="12"/>
      <c r="C331" s="82"/>
      <c r="D331" s="7"/>
      <c r="E331" s="55"/>
      <c r="F331" s="55"/>
      <c r="G331" s="55"/>
      <c r="H331" s="83"/>
      <c r="I331" s="55"/>
      <c r="J331" s="7"/>
      <c r="K331" s="7"/>
      <c r="L331" s="7"/>
      <c r="M331" s="7"/>
      <c r="N331" s="7"/>
      <c r="O331" s="7"/>
      <c r="P331" s="466"/>
      <c r="Q331" s="7"/>
      <c r="R331" s="7"/>
      <c r="S331" s="7"/>
    </row>
    <row r="332" spans="1:19" ht="12.75" hidden="1">
      <c r="A332" s="81"/>
      <c r="B332" s="12"/>
      <c r="C332" s="82"/>
      <c r="D332" s="7"/>
      <c r="E332" s="55"/>
      <c r="F332" s="55"/>
      <c r="G332" s="55"/>
      <c r="H332" s="83"/>
      <c r="I332" s="55"/>
      <c r="J332" s="7"/>
      <c r="K332" s="7"/>
      <c r="L332" s="7"/>
      <c r="M332" s="7"/>
      <c r="N332" s="7"/>
      <c r="O332" s="7"/>
      <c r="P332" s="466"/>
      <c r="Q332" s="7"/>
      <c r="R332" s="7"/>
      <c r="S332" s="7"/>
    </row>
    <row r="333" spans="1:19" ht="12.75" hidden="1">
      <c r="A333" s="81"/>
      <c r="B333" s="12"/>
      <c r="C333" s="82"/>
      <c r="D333" s="7"/>
      <c r="E333" s="55"/>
      <c r="F333" s="55"/>
      <c r="G333" s="55"/>
      <c r="H333" s="83"/>
      <c r="I333" s="55"/>
      <c r="J333" s="7"/>
      <c r="K333" s="7"/>
      <c r="L333" s="7"/>
      <c r="M333" s="7"/>
      <c r="N333" s="7"/>
      <c r="O333" s="7"/>
      <c r="P333" s="466"/>
      <c r="Q333" s="7"/>
      <c r="R333" s="7"/>
      <c r="S333" s="7"/>
    </row>
    <row r="334" spans="1:19" ht="12.75" hidden="1">
      <c r="A334" s="81"/>
      <c r="B334" s="12"/>
      <c r="C334" s="82"/>
      <c r="D334" s="7"/>
      <c r="E334" s="55"/>
      <c r="F334" s="55"/>
      <c r="G334" s="55"/>
      <c r="H334" s="83"/>
      <c r="I334" s="55"/>
      <c r="J334" s="7"/>
      <c r="K334" s="7"/>
      <c r="L334" s="7"/>
      <c r="M334" s="7"/>
      <c r="N334" s="7"/>
      <c r="O334" s="7"/>
      <c r="P334" s="466"/>
      <c r="Q334" s="7"/>
      <c r="R334" s="7"/>
      <c r="S334" s="7"/>
    </row>
    <row r="335" spans="1:18" ht="12.75">
      <c r="A335" s="81"/>
      <c r="B335" s="12"/>
      <c r="C335" s="82"/>
      <c r="D335" s="55"/>
      <c r="E335" s="55"/>
      <c r="F335" s="55"/>
      <c r="G335" s="55"/>
      <c r="H335" s="83"/>
      <c r="I335" s="962" t="s">
        <v>288</v>
      </c>
      <c r="J335" s="962"/>
      <c r="K335" s="962"/>
      <c r="L335" s="962"/>
      <c r="M335" s="962"/>
      <c r="N335" s="962"/>
      <c r="O335" s="962"/>
      <c r="P335" s="962"/>
      <c r="Q335" s="962"/>
      <c r="R335" s="962"/>
    </row>
    <row r="336" spans="1:19" ht="12.75">
      <c r="A336" s="81"/>
      <c r="B336" s="12"/>
      <c r="C336" s="82"/>
      <c r="D336" s="7"/>
      <c r="E336" s="55"/>
      <c r="F336" s="55"/>
      <c r="G336" s="55"/>
      <c r="H336" s="83"/>
      <c r="I336" s="55"/>
      <c r="J336" s="7"/>
      <c r="K336" s="7"/>
      <c r="L336" s="7"/>
      <c r="M336" s="7"/>
      <c r="N336" s="7"/>
      <c r="O336" s="7"/>
      <c r="P336" s="466"/>
      <c r="Q336" s="7"/>
      <c r="R336" s="7"/>
      <c r="S336" s="7"/>
    </row>
    <row r="337" spans="1:19" s="358" customFormat="1" ht="25.5">
      <c r="A337" s="351" t="s">
        <v>1</v>
      </c>
      <c r="B337" s="352"/>
      <c r="C337" s="753"/>
      <c r="D337" s="568">
        <v>2012</v>
      </c>
      <c r="E337" s="566" t="s">
        <v>267</v>
      </c>
      <c r="F337" s="567" t="s">
        <v>2</v>
      </c>
      <c r="G337" s="566" t="s">
        <v>268</v>
      </c>
      <c r="H337" s="567" t="s">
        <v>2</v>
      </c>
      <c r="I337" s="566" t="s">
        <v>269</v>
      </c>
      <c r="J337" s="567" t="s">
        <v>2</v>
      </c>
      <c r="K337" s="754" t="s">
        <v>360</v>
      </c>
      <c r="L337" s="754" t="s">
        <v>383</v>
      </c>
      <c r="M337" s="755">
        <v>2013</v>
      </c>
      <c r="N337" s="754" t="s">
        <v>382</v>
      </c>
      <c r="O337" s="756" t="s">
        <v>2</v>
      </c>
      <c r="P337" s="892" t="s">
        <v>329</v>
      </c>
      <c r="Q337" s="756" t="s">
        <v>2</v>
      </c>
      <c r="R337" s="754" t="s">
        <v>384</v>
      </c>
      <c r="S337" s="754" t="s">
        <v>369</v>
      </c>
    </row>
    <row r="338" spans="1:19" s="43" customFormat="1" ht="11.25">
      <c r="A338" s="370" t="s">
        <v>110</v>
      </c>
      <c r="B338" s="371"/>
      <c r="C338" s="371"/>
      <c r="D338" s="394">
        <f>SUM(D339,D340,D341,D342,D343,D344)</f>
        <v>23150</v>
      </c>
      <c r="E338" s="369">
        <v>4553</v>
      </c>
      <c r="F338" s="449">
        <v>21.18</v>
      </c>
      <c r="G338" s="369">
        <v>8858</v>
      </c>
      <c r="H338" s="540">
        <v>41.2</v>
      </c>
      <c r="I338" s="369">
        <f>I339+I340+I341+I342+I343+I344</f>
        <v>12762</v>
      </c>
      <c r="J338" s="387">
        <v>59.36</v>
      </c>
      <c r="K338" s="468">
        <f>SUM(K339,K340,K341,K342,K343,K344)</f>
        <v>20000</v>
      </c>
      <c r="L338" s="468">
        <f>SUM(L339:L344)</f>
        <v>22417.88</v>
      </c>
      <c r="M338" s="468">
        <v>20400</v>
      </c>
      <c r="N338" s="449">
        <f>SUM(N339:N344)</f>
        <v>4533.25</v>
      </c>
      <c r="O338" s="848">
        <f>N338/M338</f>
        <v>0.22221813725490197</v>
      </c>
      <c r="P338" s="468">
        <f>SUM(P339:P344)</f>
        <v>11176.900000000001</v>
      </c>
      <c r="Q338" s="848">
        <f>P338/M338</f>
        <v>0.5478872549019609</v>
      </c>
      <c r="R338" s="468"/>
      <c r="S338" s="468"/>
    </row>
    <row r="339" spans="1:19" s="7" customFormat="1" ht="12.75">
      <c r="A339" s="48">
        <v>632</v>
      </c>
      <c r="B339" s="13"/>
      <c r="C339" s="16" t="s">
        <v>67</v>
      </c>
      <c r="D339" s="137">
        <v>15000</v>
      </c>
      <c r="E339" s="137">
        <v>4371</v>
      </c>
      <c r="F339" s="411"/>
      <c r="G339" s="137">
        <v>8227</v>
      </c>
      <c r="H339" s="155"/>
      <c r="I339" s="137">
        <v>10755</v>
      </c>
      <c r="J339" s="188"/>
      <c r="K339" s="447">
        <v>8000</v>
      </c>
      <c r="L339" s="450">
        <v>8520.82</v>
      </c>
      <c r="M339" s="447">
        <v>8000</v>
      </c>
      <c r="N339" s="447">
        <v>4019.31</v>
      </c>
      <c r="O339" s="546"/>
      <c r="P339" s="447">
        <v>5681.96</v>
      </c>
      <c r="Q339" s="546"/>
      <c r="R339" s="450"/>
      <c r="S339" s="450"/>
    </row>
    <row r="340" spans="1:19" s="56" customFormat="1" ht="12.75">
      <c r="A340" s="48">
        <v>633</v>
      </c>
      <c r="B340" s="13"/>
      <c r="C340" s="16" t="s">
        <v>68</v>
      </c>
      <c r="D340" s="137">
        <v>150</v>
      </c>
      <c r="E340" s="137">
        <v>105</v>
      </c>
      <c r="F340" s="411"/>
      <c r="G340" s="137">
        <v>120</v>
      </c>
      <c r="H340" s="155"/>
      <c r="I340" s="137">
        <v>120</v>
      </c>
      <c r="J340" s="188"/>
      <c r="K340" s="447">
        <v>300</v>
      </c>
      <c r="L340" s="447">
        <v>425.84</v>
      </c>
      <c r="M340" s="447">
        <v>300</v>
      </c>
      <c r="N340" s="447">
        <v>25.14</v>
      </c>
      <c r="O340" s="428"/>
      <c r="P340" s="447">
        <v>592.57</v>
      </c>
      <c r="Q340" s="428"/>
      <c r="R340" s="447"/>
      <c r="S340" s="447"/>
    </row>
    <row r="341" spans="1:19" ht="12.75">
      <c r="A341" s="48">
        <v>634</v>
      </c>
      <c r="B341" s="13"/>
      <c r="C341" s="16" t="s">
        <v>412</v>
      </c>
      <c r="D341" s="137">
        <v>5000</v>
      </c>
      <c r="E341" s="137">
        <v>44</v>
      </c>
      <c r="F341" s="411"/>
      <c r="G341" s="137">
        <v>236</v>
      </c>
      <c r="H341" s="155"/>
      <c r="I341" s="137">
        <v>394</v>
      </c>
      <c r="J341" s="188"/>
      <c r="K341" s="447">
        <v>6100</v>
      </c>
      <c r="L341" s="447">
        <v>6879.54</v>
      </c>
      <c r="M341" s="447">
        <v>6100</v>
      </c>
      <c r="N341" s="447">
        <v>139.68</v>
      </c>
      <c r="O341" s="216"/>
      <c r="P341" s="447">
        <v>3019.83</v>
      </c>
      <c r="Q341" s="216"/>
      <c r="R341" s="447"/>
      <c r="S341" s="447"/>
    </row>
    <row r="342" spans="1:19" ht="12.75">
      <c r="A342" s="48">
        <v>635</v>
      </c>
      <c r="B342" s="13"/>
      <c r="C342" s="16" t="s">
        <v>70</v>
      </c>
      <c r="D342" s="137">
        <v>500</v>
      </c>
      <c r="E342" s="137">
        <v>33</v>
      </c>
      <c r="F342" s="411"/>
      <c r="G342" s="137">
        <v>275</v>
      </c>
      <c r="H342" s="155"/>
      <c r="I342" s="137">
        <v>493</v>
      </c>
      <c r="J342" s="188"/>
      <c r="K342" s="447">
        <v>500</v>
      </c>
      <c r="L342" s="447">
        <v>468.29</v>
      </c>
      <c r="M342" s="447">
        <v>500</v>
      </c>
      <c r="N342" s="447">
        <v>25.7</v>
      </c>
      <c r="O342" s="216"/>
      <c r="P342" s="447">
        <v>25.7</v>
      </c>
      <c r="Q342" s="216"/>
      <c r="R342" s="447"/>
      <c r="S342" s="447"/>
    </row>
    <row r="343" spans="1:19" ht="12.75">
      <c r="A343" s="48">
        <v>637</v>
      </c>
      <c r="B343" s="13"/>
      <c r="C343" s="16" t="s">
        <v>65</v>
      </c>
      <c r="D343" s="137">
        <v>500</v>
      </c>
      <c r="E343" s="137">
        <v>0</v>
      </c>
      <c r="F343" s="411"/>
      <c r="G343" s="137">
        <v>0</v>
      </c>
      <c r="H343" s="155"/>
      <c r="I343" s="137">
        <v>0</v>
      </c>
      <c r="J343" s="188"/>
      <c r="K343" s="447">
        <v>0</v>
      </c>
      <c r="L343" s="447">
        <v>0</v>
      </c>
      <c r="M343" s="447">
        <v>0</v>
      </c>
      <c r="N343" s="447">
        <v>210</v>
      </c>
      <c r="O343" s="216"/>
      <c r="P343" s="447">
        <v>210</v>
      </c>
      <c r="Q343" s="216"/>
      <c r="R343" s="447"/>
      <c r="S343" s="447"/>
    </row>
    <row r="344" spans="1:19" ht="12.75">
      <c r="A344" s="48">
        <v>642</v>
      </c>
      <c r="B344" s="13"/>
      <c r="C344" s="16" t="s">
        <v>111</v>
      </c>
      <c r="D344" s="137">
        <v>2000</v>
      </c>
      <c r="E344" s="137">
        <v>0</v>
      </c>
      <c r="F344" s="411"/>
      <c r="G344" s="137">
        <v>0</v>
      </c>
      <c r="H344" s="155"/>
      <c r="I344" s="137">
        <v>1000</v>
      </c>
      <c r="J344" s="188"/>
      <c r="K344" s="447">
        <v>5100</v>
      </c>
      <c r="L344" s="447">
        <v>6123.39</v>
      </c>
      <c r="M344" s="447">
        <v>5500</v>
      </c>
      <c r="N344" s="447">
        <v>113.42</v>
      </c>
      <c r="O344" s="216"/>
      <c r="P344" s="447">
        <v>1646.84</v>
      </c>
      <c r="Q344" s="216"/>
      <c r="R344" s="447"/>
      <c r="S344" s="447"/>
    </row>
    <row r="345" spans="1:19" s="43" customFormat="1" ht="12.75" customHeight="1">
      <c r="A345" s="370" t="s">
        <v>112</v>
      </c>
      <c r="B345" s="371"/>
      <c r="C345" s="371"/>
      <c r="D345" s="766">
        <f>SUM(D346,D347,D348,D365)</f>
        <v>31800</v>
      </c>
      <c r="E345" s="369">
        <v>9971</v>
      </c>
      <c r="F345" s="449">
        <v>30.12</v>
      </c>
      <c r="G345" s="369">
        <v>20044</v>
      </c>
      <c r="H345" s="540">
        <v>60.56</v>
      </c>
      <c r="I345" s="369">
        <f>I346+I347+I348+I365+I353+I361+I362</f>
        <v>29867</v>
      </c>
      <c r="J345" s="767">
        <v>90.23</v>
      </c>
      <c r="K345" s="768">
        <f>SUM(K346,K347,K348,K365)</f>
        <v>34700</v>
      </c>
      <c r="L345" s="768">
        <f>L346+L347+L348</f>
        <v>34416.770000000004</v>
      </c>
      <c r="M345" s="768">
        <v>34700</v>
      </c>
      <c r="N345" s="449">
        <f>N346+N347+N348</f>
        <v>11135.499999999998</v>
      </c>
      <c r="O345" s="848">
        <f>N345/M345</f>
        <v>0.32090778097982703</v>
      </c>
      <c r="P345" s="768">
        <f>P346+P347+P348</f>
        <v>22237.98</v>
      </c>
      <c r="Q345" s="848">
        <f>P345/M345</f>
        <v>0.640863976945245</v>
      </c>
      <c r="R345" s="768"/>
      <c r="S345" s="768"/>
    </row>
    <row r="346" spans="1:19" ht="12.75" customHeight="1">
      <c r="A346" s="9">
        <v>610</v>
      </c>
      <c r="B346" s="10"/>
      <c r="C346" s="532" t="s">
        <v>4</v>
      </c>
      <c r="D346" s="135">
        <v>14000</v>
      </c>
      <c r="E346" s="135">
        <v>5121</v>
      </c>
      <c r="F346" s="135"/>
      <c r="G346" s="135">
        <v>9944</v>
      </c>
      <c r="H346" s="155"/>
      <c r="I346" s="135">
        <v>13849</v>
      </c>
      <c r="J346" s="421"/>
      <c r="K346" s="447">
        <v>14000</v>
      </c>
      <c r="L346" s="450">
        <v>13277.75</v>
      </c>
      <c r="M346" s="450">
        <v>14000</v>
      </c>
      <c r="N346" s="450">
        <v>3410.74</v>
      </c>
      <c r="O346" s="135"/>
      <c r="P346" s="450">
        <v>7353.71</v>
      </c>
      <c r="Q346" s="135"/>
      <c r="R346" s="450"/>
      <c r="S346" s="450"/>
    </row>
    <row r="347" spans="1:19" s="56" customFormat="1" ht="12.75">
      <c r="A347" s="9">
        <v>620</v>
      </c>
      <c r="B347" s="13"/>
      <c r="C347" s="13" t="s">
        <v>5</v>
      </c>
      <c r="D347" s="135">
        <v>4400</v>
      </c>
      <c r="E347" s="135">
        <v>1774</v>
      </c>
      <c r="F347" s="135"/>
      <c r="G347" s="135">
        <v>2969</v>
      </c>
      <c r="H347" s="155"/>
      <c r="I347" s="135">
        <v>4586</v>
      </c>
      <c r="J347" s="421"/>
      <c r="K347" s="447">
        <v>4400</v>
      </c>
      <c r="L347" s="450">
        <v>4756.58</v>
      </c>
      <c r="M347" s="450">
        <v>4400</v>
      </c>
      <c r="N347" s="450">
        <v>1231.82</v>
      </c>
      <c r="O347" s="135"/>
      <c r="P347" s="450">
        <v>2671.04</v>
      </c>
      <c r="Q347" s="135"/>
      <c r="R347" s="450"/>
      <c r="S347" s="450"/>
    </row>
    <row r="348" spans="1:19" ht="12.75" customHeight="1">
      <c r="A348" s="15">
        <v>630</v>
      </c>
      <c r="B348" s="16"/>
      <c r="C348" s="16" t="s">
        <v>6</v>
      </c>
      <c r="D348" s="137">
        <f>SUM(D349,D350,D352,D358,D360,D361,D362,D363)</f>
        <v>13400</v>
      </c>
      <c r="E348" s="135">
        <v>3076</v>
      </c>
      <c r="F348" s="135"/>
      <c r="G348" s="135">
        <v>7131</v>
      </c>
      <c r="H348" s="155"/>
      <c r="I348" s="135">
        <f>I349+I350+I352+I358+I360+I363</f>
        <v>9715</v>
      </c>
      <c r="J348" s="136"/>
      <c r="K348" s="447">
        <f>K349+K350+K352+K353+K355+K358+K360+K361+K362+K363+K364+K365+K354+K359</f>
        <v>16300</v>
      </c>
      <c r="L348" s="447">
        <f>L349+L350+L352+L353+L355+L356+L357+L358+L359+L360+L361+L362+L363+L364+L365</f>
        <v>16382.439999999999</v>
      </c>
      <c r="M348" s="447">
        <v>16300</v>
      </c>
      <c r="N348" s="450">
        <f>N349+N350+N352+N353+N354+N355+N356+N357+N358+N359+N360+N361+N362+N363+N364+N365</f>
        <v>6492.939999999999</v>
      </c>
      <c r="O348" s="855">
        <f>N348/M348</f>
        <v>0.39833987730061343</v>
      </c>
      <c r="P348" s="447">
        <f>P349+P350+P351+P352+P353+P355+P356+P357+P358+P359+P360+P361+P362+P363+P364+P365</f>
        <v>12213.23</v>
      </c>
      <c r="Q348" s="855">
        <f>P348/M348</f>
        <v>0.7492779141104294</v>
      </c>
      <c r="R348" s="447"/>
      <c r="S348" s="447"/>
    </row>
    <row r="349" spans="1:19" ht="12.75">
      <c r="A349" s="18" t="s">
        <v>7</v>
      </c>
      <c r="B349" s="19"/>
      <c r="C349" s="19" t="s">
        <v>8</v>
      </c>
      <c r="D349" s="126">
        <v>0</v>
      </c>
      <c r="E349" s="126">
        <v>0</v>
      </c>
      <c r="F349" s="126"/>
      <c r="G349" s="126">
        <v>0</v>
      </c>
      <c r="H349" s="155"/>
      <c r="I349" s="126">
        <v>0</v>
      </c>
      <c r="J349" s="188"/>
      <c r="K349" s="469">
        <v>0</v>
      </c>
      <c r="L349" s="469">
        <v>0</v>
      </c>
      <c r="M349" s="469">
        <v>0</v>
      </c>
      <c r="N349" s="472"/>
      <c r="O349" s="216"/>
      <c r="P349" s="913"/>
      <c r="Q349" s="216"/>
      <c r="R349" s="469"/>
      <c r="S349" s="469"/>
    </row>
    <row r="350" spans="1:19" ht="12.75">
      <c r="A350" s="18">
        <v>632</v>
      </c>
      <c r="B350" s="19"/>
      <c r="C350" s="19" t="s">
        <v>9</v>
      </c>
      <c r="D350" s="126">
        <v>12000</v>
      </c>
      <c r="E350" s="126">
        <v>2864</v>
      </c>
      <c r="F350" s="126"/>
      <c r="G350" s="126">
        <v>6431</v>
      </c>
      <c r="H350" s="155"/>
      <c r="I350" s="126">
        <v>8645</v>
      </c>
      <c r="J350" s="188"/>
      <c r="K350" s="469">
        <v>7000</v>
      </c>
      <c r="L350" s="469">
        <v>8009.03</v>
      </c>
      <c r="M350" s="469">
        <v>7000</v>
      </c>
      <c r="N350" s="472">
        <v>4812.4</v>
      </c>
      <c r="O350" s="855">
        <f>N350/M350</f>
        <v>0.6874857142857143</v>
      </c>
      <c r="P350" s="472">
        <v>8216.91</v>
      </c>
      <c r="Q350" s="855">
        <f>P350/M350</f>
        <v>1.1738442857142857</v>
      </c>
      <c r="R350" s="469"/>
      <c r="S350" s="469"/>
    </row>
    <row r="351" spans="1:19" ht="12.75">
      <c r="A351" s="18">
        <v>633</v>
      </c>
      <c r="B351" s="19" t="s">
        <v>15</v>
      </c>
      <c r="C351" s="19" t="s">
        <v>413</v>
      </c>
      <c r="D351" s="126"/>
      <c r="E351" s="126"/>
      <c r="F351" s="126"/>
      <c r="G351" s="126"/>
      <c r="H351" s="155"/>
      <c r="I351" s="126"/>
      <c r="J351" s="188"/>
      <c r="K351" s="469"/>
      <c r="L351" s="469"/>
      <c r="M351" s="469"/>
      <c r="N351" s="472"/>
      <c r="O351" s="855"/>
      <c r="P351" s="472">
        <v>343</v>
      </c>
      <c r="Q351" s="855"/>
      <c r="R351" s="469"/>
      <c r="S351" s="469"/>
    </row>
    <row r="352" spans="1:19" ht="12.75">
      <c r="A352" s="24">
        <v>633</v>
      </c>
      <c r="B352" s="29"/>
      <c r="C352" s="29" t="s">
        <v>68</v>
      </c>
      <c r="D352" s="126">
        <v>400</v>
      </c>
      <c r="E352" s="126">
        <v>137</v>
      </c>
      <c r="F352" s="126"/>
      <c r="G352" s="126">
        <v>232</v>
      </c>
      <c r="H352" s="155"/>
      <c r="I352" s="126">
        <v>322</v>
      </c>
      <c r="J352" s="188"/>
      <c r="K352" s="469">
        <v>600</v>
      </c>
      <c r="L352" s="469">
        <v>727.75</v>
      </c>
      <c r="M352" s="469">
        <v>600</v>
      </c>
      <c r="N352" s="472">
        <v>108.98</v>
      </c>
      <c r="O352" s="216"/>
      <c r="P352" s="472">
        <v>364.71</v>
      </c>
      <c r="Q352" s="216"/>
      <c r="R352" s="469"/>
      <c r="S352" s="469"/>
    </row>
    <row r="353" spans="1:19" ht="12.75">
      <c r="A353" s="143">
        <v>633</v>
      </c>
      <c r="B353" s="144" t="s">
        <v>17</v>
      </c>
      <c r="C353" s="144" t="s">
        <v>355</v>
      </c>
      <c r="D353" s="158">
        <v>0</v>
      </c>
      <c r="E353" s="158"/>
      <c r="F353" s="158"/>
      <c r="G353" s="158"/>
      <c r="H353" s="547"/>
      <c r="I353" s="158">
        <v>166</v>
      </c>
      <c r="J353" s="188"/>
      <c r="K353" s="470">
        <v>200</v>
      </c>
      <c r="L353" s="548">
        <v>249.23</v>
      </c>
      <c r="M353" s="470">
        <v>200</v>
      </c>
      <c r="N353" s="489"/>
      <c r="O353" s="216"/>
      <c r="P353" s="489">
        <v>0</v>
      </c>
      <c r="Q353" s="216"/>
      <c r="R353" s="489"/>
      <c r="S353" s="489"/>
    </row>
    <row r="354" spans="1:19" ht="12.75">
      <c r="A354" s="24">
        <v>633</v>
      </c>
      <c r="B354" s="29" t="s">
        <v>27</v>
      </c>
      <c r="C354" s="669" t="s">
        <v>301</v>
      </c>
      <c r="D354" s="158"/>
      <c r="E354" s="158"/>
      <c r="F354" s="158"/>
      <c r="G354" s="158"/>
      <c r="H354" s="547"/>
      <c r="I354" s="158"/>
      <c r="J354" s="188"/>
      <c r="K354" s="469">
        <v>500</v>
      </c>
      <c r="L354" s="548"/>
      <c r="M354" s="470">
        <v>500</v>
      </c>
      <c r="N354" s="489"/>
      <c r="O354" s="216"/>
      <c r="P354" s="489">
        <v>0</v>
      </c>
      <c r="Q354" s="216"/>
      <c r="R354" s="489"/>
      <c r="S354" s="489"/>
    </row>
    <row r="355" spans="1:19" ht="12.75">
      <c r="A355" s="24">
        <v>633</v>
      </c>
      <c r="B355" s="625" t="s">
        <v>27</v>
      </c>
      <c r="C355" s="670" t="s">
        <v>362</v>
      </c>
      <c r="D355" s="126"/>
      <c r="E355" s="126"/>
      <c r="F355" s="126"/>
      <c r="G355" s="126"/>
      <c r="H355" s="155"/>
      <c r="I355" s="126"/>
      <c r="J355" s="254"/>
      <c r="K355" s="469">
        <v>4000</v>
      </c>
      <c r="L355" s="498">
        <v>2542</v>
      </c>
      <c r="M355" s="469">
        <v>4000</v>
      </c>
      <c r="N355" s="472"/>
      <c r="O355" s="216"/>
      <c r="P355" s="472">
        <v>0</v>
      </c>
      <c r="Q355" s="216"/>
      <c r="R355" s="500"/>
      <c r="S355" s="500"/>
    </row>
    <row r="356" spans="1:19" ht="12.75">
      <c r="A356" s="24">
        <v>637</v>
      </c>
      <c r="B356" s="625" t="s">
        <v>15</v>
      </c>
      <c r="C356" s="670" t="s">
        <v>414</v>
      </c>
      <c r="D356" s="126"/>
      <c r="E356" s="126"/>
      <c r="F356" s="126"/>
      <c r="G356" s="126"/>
      <c r="H356" s="155"/>
      <c r="I356" s="126"/>
      <c r="J356" s="254"/>
      <c r="K356" s="469"/>
      <c r="L356" s="498">
        <v>486.38</v>
      </c>
      <c r="M356" s="469"/>
      <c r="N356" s="472"/>
      <c r="O356" s="216"/>
      <c r="P356" s="472"/>
      <c r="Q356" s="216"/>
      <c r="R356" s="500"/>
      <c r="S356" s="500"/>
    </row>
    <row r="357" spans="1:19" ht="12.75">
      <c r="A357" s="24">
        <v>637</v>
      </c>
      <c r="B357" s="625" t="s">
        <v>15</v>
      </c>
      <c r="C357" s="670" t="s">
        <v>378</v>
      </c>
      <c r="D357" s="126"/>
      <c r="E357" s="126"/>
      <c r="F357" s="126"/>
      <c r="G357" s="126"/>
      <c r="H357" s="155"/>
      <c r="I357" s="126"/>
      <c r="J357" s="254"/>
      <c r="K357" s="469"/>
      <c r="L357" s="498">
        <v>663.44</v>
      </c>
      <c r="M357" s="469"/>
      <c r="N357" s="472"/>
      <c r="O357" s="216"/>
      <c r="P357" s="472"/>
      <c r="Q357" s="216"/>
      <c r="R357" s="500"/>
      <c r="S357" s="500"/>
    </row>
    <row r="358" spans="1:19" ht="12.75">
      <c r="A358" s="24">
        <v>634</v>
      </c>
      <c r="B358" s="29"/>
      <c r="C358" s="29" t="s">
        <v>79</v>
      </c>
      <c r="D358" s="126">
        <v>200</v>
      </c>
      <c r="E358" s="126">
        <v>30</v>
      </c>
      <c r="F358" s="126"/>
      <c r="G358" s="126">
        <v>119</v>
      </c>
      <c r="H358" s="155"/>
      <c r="I358" s="126">
        <v>162</v>
      </c>
      <c r="J358" s="188"/>
      <c r="K358" s="469">
        <v>200</v>
      </c>
      <c r="L358" s="469"/>
      <c r="M358" s="469">
        <v>200</v>
      </c>
      <c r="N358" s="472">
        <v>35.07</v>
      </c>
      <c r="O358" s="216"/>
      <c r="P358" s="472">
        <v>102.42</v>
      </c>
      <c r="Q358" s="216"/>
      <c r="R358" s="469"/>
      <c r="S358" s="469"/>
    </row>
    <row r="359" spans="1:19" ht="12.75">
      <c r="A359" s="24">
        <v>634</v>
      </c>
      <c r="B359" s="29" t="s">
        <v>15</v>
      </c>
      <c r="C359" s="669" t="s">
        <v>244</v>
      </c>
      <c r="D359" s="126"/>
      <c r="E359" s="126"/>
      <c r="F359" s="126"/>
      <c r="G359" s="126"/>
      <c r="H359" s="155"/>
      <c r="I359" s="126"/>
      <c r="J359" s="188"/>
      <c r="K359" s="469">
        <v>500</v>
      </c>
      <c r="L359" s="469">
        <v>713.08</v>
      </c>
      <c r="M359" s="469">
        <v>500</v>
      </c>
      <c r="N359" s="472"/>
      <c r="O359" s="216"/>
      <c r="P359" s="472"/>
      <c r="Q359" s="216"/>
      <c r="R359" s="469"/>
      <c r="S359" s="469"/>
    </row>
    <row r="360" spans="1:19" ht="12.75">
      <c r="A360" s="24">
        <v>635</v>
      </c>
      <c r="B360" s="29"/>
      <c r="C360" s="669" t="s">
        <v>70</v>
      </c>
      <c r="D360" s="126">
        <v>300</v>
      </c>
      <c r="E360" s="126">
        <v>0</v>
      </c>
      <c r="F360" s="126"/>
      <c r="G360" s="126">
        <v>23</v>
      </c>
      <c r="H360" s="155"/>
      <c r="I360" s="126">
        <v>112</v>
      </c>
      <c r="J360" s="188"/>
      <c r="K360" s="469">
        <v>400</v>
      </c>
      <c r="L360" s="469">
        <v>399.08</v>
      </c>
      <c r="M360" s="469">
        <v>400</v>
      </c>
      <c r="N360" s="472">
        <v>1527.99</v>
      </c>
      <c r="O360" s="855">
        <f>N360/M360</f>
        <v>3.819975</v>
      </c>
      <c r="P360" s="472">
        <v>2385.07</v>
      </c>
      <c r="Q360" s="855">
        <f>P360/M360</f>
        <v>5.962675000000001</v>
      </c>
      <c r="R360" s="469"/>
      <c r="S360" s="469"/>
    </row>
    <row r="361" spans="1:19" ht="12.75">
      <c r="A361" s="143">
        <v>636</v>
      </c>
      <c r="B361" s="144" t="s">
        <v>13</v>
      </c>
      <c r="C361" s="144" t="s">
        <v>263</v>
      </c>
      <c r="D361" s="126">
        <v>0</v>
      </c>
      <c r="E361" s="158"/>
      <c r="F361" s="158"/>
      <c r="G361" s="158"/>
      <c r="H361" s="155"/>
      <c r="I361" s="158">
        <v>218</v>
      </c>
      <c r="J361" s="188"/>
      <c r="K361" s="469">
        <v>0</v>
      </c>
      <c r="L361" s="469">
        <v>0</v>
      </c>
      <c r="M361" s="469"/>
      <c r="N361" s="489"/>
      <c r="O361" s="216"/>
      <c r="P361" s="472"/>
      <c r="Q361" s="216"/>
      <c r="R361" s="469"/>
      <c r="S361" s="469"/>
    </row>
    <row r="362" spans="1:19" ht="12.75">
      <c r="A362" s="143">
        <v>637</v>
      </c>
      <c r="B362" s="144"/>
      <c r="C362" s="144" t="s">
        <v>65</v>
      </c>
      <c r="D362" s="126">
        <v>0</v>
      </c>
      <c r="E362" s="158"/>
      <c r="F362" s="158"/>
      <c r="G362" s="158"/>
      <c r="H362" s="155"/>
      <c r="I362" s="158">
        <v>266</v>
      </c>
      <c r="J362" s="188"/>
      <c r="K362" s="470">
        <v>200</v>
      </c>
      <c r="L362" s="470">
        <v>150.77</v>
      </c>
      <c r="M362" s="469"/>
      <c r="N362" s="489"/>
      <c r="O362" s="216"/>
      <c r="P362" s="489">
        <v>400</v>
      </c>
      <c r="Q362" s="216"/>
      <c r="R362" s="469"/>
      <c r="S362" s="469"/>
    </row>
    <row r="363" spans="1:19" ht="12.75">
      <c r="A363" s="113">
        <v>637</v>
      </c>
      <c r="B363" s="114"/>
      <c r="C363" s="114" t="s">
        <v>65</v>
      </c>
      <c r="D363" s="126">
        <v>500</v>
      </c>
      <c r="E363" s="126">
        <v>45</v>
      </c>
      <c r="F363" s="126"/>
      <c r="G363" s="126">
        <v>326</v>
      </c>
      <c r="H363" s="155"/>
      <c r="I363" s="126">
        <v>474</v>
      </c>
      <c r="J363" s="188"/>
      <c r="K363" s="469">
        <v>700</v>
      </c>
      <c r="L363" s="469">
        <v>272.3</v>
      </c>
      <c r="M363" s="469">
        <v>900</v>
      </c>
      <c r="N363" s="472">
        <v>8.5</v>
      </c>
      <c r="O363" s="216"/>
      <c r="P363" s="472">
        <v>401.12</v>
      </c>
      <c r="Q363" s="216"/>
      <c r="R363" s="469"/>
      <c r="S363" s="469"/>
    </row>
    <row r="364" spans="1:19" ht="12.75">
      <c r="A364" s="35">
        <v>637</v>
      </c>
      <c r="B364" s="35" t="s">
        <v>15</v>
      </c>
      <c r="C364" s="35" t="s">
        <v>356</v>
      </c>
      <c r="D364" s="126"/>
      <c r="E364" s="126"/>
      <c r="F364" s="126"/>
      <c r="G364" s="126"/>
      <c r="H364" s="155"/>
      <c r="I364" s="126"/>
      <c r="J364" s="188"/>
      <c r="K364" s="469">
        <v>2000</v>
      </c>
      <c r="L364" s="469">
        <v>2169.38</v>
      </c>
      <c r="M364" s="469">
        <v>2000</v>
      </c>
      <c r="N364" s="472"/>
      <c r="O364" s="216"/>
      <c r="P364" s="472"/>
      <c r="Q364" s="216"/>
      <c r="R364" s="469"/>
      <c r="S364" s="469"/>
    </row>
    <row r="365" spans="1:19" ht="12.75">
      <c r="A365" s="132">
        <v>642</v>
      </c>
      <c r="B365" s="124" t="s">
        <v>51</v>
      </c>
      <c r="C365" s="124" t="s">
        <v>265</v>
      </c>
      <c r="D365" s="137">
        <v>0</v>
      </c>
      <c r="E365" s="126"/>
      <c r="F365" s="126"/>
      <c r="G365" s="126"/>
      <c r="H365" s="155"/>
      <c r="I365" s="135">
        <v>1067</v>
      </c>
      <c r="J365" s="188"/>
      <c r="K365" s="469">
        <v>0</v>
      </c>
      <c r="L365" s="447">
        <v>0</v>
      </c>
      <c r="M365" s="447">
        <v>0</v>
      </c>
      <c r="N365" s="676"/>
      <c r="O365" s="216"/>
      <c r="P365" s="469"/>
      <c r="Q365" s="216"/>
      <c r="R365" s="447"/>
      <c r="S365" s="447"/>
    </row>
    <row r="366" spans="1:19" s="43" customFormat="1" ht="11.25">
      <c r="A366" s="370" t="s">
        <v>113</v>
      </c>
      <c r="B366" s="371"/>
      <c r="C366" s="371"/>
      <c r="D366" s="387">
        <f>SUM(D367)</f>
        <v>0</v>
      </c>
      <c r="E366" s="369">
        <v>0</v>
      </c>
      <c r="F366" s="369"/>
      <c r="G366" s="369">
        <v>0</v>
      </c>
      <c r="H366" s="540"/>
      <c r="I366" s="369">
        <f>I367</f>
        <v>0</v>
      </c>
      <c r="J366" s="363">
        <v>0</v>
      </c>
      <c r="K366" s="468">
        <f>SUM(K367)</f>
        <v>0</v>
      </c>
      <c r="L366" s="468">
        <v>0</v>
      </c>
      <c r="M366" s="468">
        <v>0</v>
      </c>
      <c r="N366" s="449">
        <v>0</v>
      </c>
      <c r="O366" s="387"/>
      <c r="P366" s="468">
        <v>0</v>
      </c>
      <c r="Q366" s="387"/>
      <c r="R366" s="468"/>
      <c r="S366" s="468"/>
    </row>
    <row r="367" spans="1:19" ht="12.75">
      <c r="A367" s="9">
        <v>637</v>
      </c>
      <c r="B367" s="13"/>
      <c r="C367" s="16" t="s">
        <v>65</v>
      </c>
      <c r="D367" s="216">
        <v>0</v>
      </c>
      <c r="E367" s="762">
        <v>0</v>
      </c>
      <c r="F367" s="762"/>
      <c r="G367" s="762">
        <v>0</v>
      </c>
      <c r="H367" s="763"/>
      <c r="I367" s="762">
        <f>I368</f>
        <v>0</v>
      </c>
      <c r="J367" s="188"/>
      <c r="K367" s="451">
        <v>0</v>
      </c>
      <c r="L367" s="447"/>
      <c r="M367" s="447">
        <v>0</v>
      </c>
      <c r="N367" s="765"/>
      <c r="O367" s="216"/>
      <c r="P367" s="447"/>
      <c r="Q367" s="216"/>
      <c r="R367" s="447"/>
      <c r="S367" s="447"/>
    </row>
    <row r="368" spans="1:19" ht="12.75">
      <c r="A368" s="24">
        <v>637</v>
      </c>
      <c r="B368" s="29" t="s">
        <v>35</v>
      </c>
      <c r="C368" s="19" t="s">
        <v>91</v>
      </c>
      <c r="D368" s="216">
        <v>0</v>
      </c>
      <c r="E368" s="126">
        <v>0</v>
      </c>
      <c r="F368" s="126"/>
      <c r="G368" s="126">
        <v>0</v>
      </c>
      <c r="H368" s="155"/>
      <c r="I368" s="126">
        <v>0</v>
      </c>
      <c r="J368" s="188"/>
      <c r="K368" s="451">
        <v>0</v>
      </c>
      <c r="L368" s="447"/>
      <c r="M368" s="447">
        <v>0</v>
      </c>
      <c r="N368" s="469"/>
      <c r="O368" s="216"/>
      <c r="P368" s="447"/>
      <c r="Q368" s="216"/>
      <c r="R368" s="447"/>
      <c r="S368" s="447"/>
    </row>
    <row r="369" spans="1:19" s="43" customFormat="1" ht="11.25">
      <c r="A369" s="370" t="s">
        <v>114</v>
      </c>
      <c r="B369" s="371"/>
      <c r="C369" s="371"/>
      <c r="D369" s="387">
        <f>SUM(D370)</f>
        <v>800</v>
      </c>
      <c r="E369" s="369">
        <v>235</v>
      </c>
      <c r="F369" s="449">
        <v>23.5</v>
      </c>
      <c r="G369" s="369">
        <v>312</v>
      </c>
      <c r="H369" s="540">
        <v>32.2</v>
      </c>
      <c r="I369" s="369" t="e">
        <f>#REF!+#REF!+I370</f>
        <v>#REF!</v>
      </c>
      <c r="J369" s="363">
        <v>36.9</v>
      </c>
      <c r="K369" s="468">
        <f>K370</f>
        <v>800</v>
      </c>
      <c r="L369" s="468">
        <f>L370+L371+L372+L373+L374+L375</f>
        <v>817.88</v>
      </c>
      <c r="M369" s="468">
        <v>800</v>
      </c>
      <c r="N369" s="449">
        <f>N370</f>
        <v>68.96000000000001</v>
      </c>
      <c r="O369" s="848">
        <f>N369/M369</f>
        <v>0.08620000000000001</v>
      </c>
      <c r="P369" s="468">
        <f>P372+P373</f>
        <v>297.33</v>
      </c>
      <c r="Q369" s="848">
        <f>P369/M369</f>
        <v>0.3716625</v>
      </c>
      <c r="R369" s="468"/>
      <c r="S369" s="468"/>
    </row>
    <row r="370" spans="1:19" ht="12.75">
      <c r="A370" s="15">
        <v>630</v>
      </c>
      <c r="B370" s="16"/>
      <c r="C370" s="16" t="s">
        <v>6</v>
      </c>
      <c r="D370" s="216">
        <f>SUM(D371,D372,D373,D374,D375)</f>
        <v>800</v>
      </c>
      <c r="E370" s="137">
        <v>235</v>
      </c>
      <c r="F370" s="411"/>
      <c r="G370" s="137">
        <v>312</v>
      </c>
      <c r="H370" s="155"/>
      <c r="I370" s="137">
        <f>I371+I372+I373+I374+I375</f>
        <v>369</v>
      </c>
      <c r="J370" s="188"/>
      <c r="K370" s="447">
        <f>SUM(K371,K372,K373,K374,K375)</f>
        <v>800</v>
      </c>
      <c r="L370" s="447">
        <v>0</v>
      </c>
      <c r="M370" s="447"/>
      <c r="N370" s="447">
        <f>N371+N372+N373+N374+N375</f>
        <v>68.96000000000001</v>
      </c>
      <c r="O370" s="216"/>
      <c r="P370" s="447"/>
      <c r="Q370" s="216"/>
      <c r="R370" s="447"/>
      <c r="S370" s="447"/>
    </row>
    <row r="371" spans="1:19" ht="12.75">
      <c r="A371" s="18" t="s">
        <v>7</v>
      </c>
      <c r="B371" s="19"/>
      <c r="C371" s="19" t="s">
        <v>8</v>
      </c>
      <c r="D371" s="268">
        <v>0</v>
      </c>
      <c r="E371" s="126">
        <v>0</v>
      </c>
      <c r="F371" s="522"/>
      <c r="G371" s="126">
        <v>0</v>
      </c>
      <c r="H371" s="155"/>
      <c r="I371" s="126">
        <v>0</v>
      </c>
      <c r="J371" s="188"/>
      <c r="K371" s="447">
        <v>0</v>
      </c>
      <c r="L371" s="469">
        <v>0</v>
      </c>
      <c r="M371" s="469"/>
      <c r="N371" s="472"/>
      <c r="O371" s="216"/>
      <c r="P371" s="469"/>
      <c r="Q371" s="216"/>
      <c r="R371" s="469"/>
      <c r="S371" s="469"/>
    </row>
    <row r="372" spans="1:19" ht="12.75">
      <c r="A372" s="18">
        <v>632</v>
      </c>
      <c r="B372" s="19"/>
      <c r="C372" s="19" t="s">
        <v>9</v>
      </c>
      <c r="D372" s="268">
        <v>300</v>
      </c>
      <c r="E372" s="126">
        <v>83</v>
      </c>
      <c r="F372" s="522"/>
      <c r="G372" s="126">
        <v>160</v>
      </c>
      <c r="H372" s="155"/>
      <c r="I372" s="126">
        <v>217</v>
      </c>
      <c r="J372" s="188"/>
      <c r="K372" s="469">
        <v>300</v>
      </c>
      <c r="L372" s="469">
        <v>172.92</v>
      </c>
      <c r="M372" s="469">
        <v>300</v>
      </c>
      <c r="N372" s="472">
        <v>42.96</v>
      </c>
      <c r="O372" s="216"/>
      <c r="P372" s="469">
        <v>87.48</v>
      </c>
      <c r="Q372" s="216"/>
      <c r="R372" s="469"/>
      <c r="S372" s="469"/>
    </row>
    <row r="373" spans="1:19" ht="12.75">
      <c r="A373" s="24">
        <v>633</v>
      </c>
      <c r="B373" s="29"/>
      <c r="C373" s="29" t="s">
        <v>247</v>
      </c>
      <c r="D373" s="268">
        <v>500</v>
      </c>
      <c r="E373" s="126">
        <v>152</v>
      </c>
      <c r="F373" s="522"/>
      <c r="G373" s="126">
        <v>152</v>
      </c>
      <c r="H373" s="155"/>
      <c r="I373" s="126">
        <v>152</v>
      </c>
      <c r="J373" s="188"/>
      <c r="K373" s="469">
        <v>500</v>
      </c>
      <c r="L373" s="469">
        <v>488.57</v>
      </c>
      <c r="M373" s="469">
        <v>500</v>
      </c>
      <c r="N373" s="472">
        <v>26</v>
      </c>
      <c r="O373" s="216"/>
      <c r="P373" s="469">
        <v>209.85</v>
      </c>
      <c r="Q373" s="216"/>
      <c r="R373" s="469"/>
      <c r="S373" s="469"/>
    </row>
    <row r="374" spans="1:19" ht="12.75">
      <c r="A374" s="24">
        <v>635</v>
      </c>
      <c r="B374" s="29"/>
      <c r="C374" s="29" t="s">
        <v>70</v>
      </c>
      <c r="D374" s="268">
        <v>0</v>
      </c>
      <c r="E374" s="126">
        <v>0</v>
      </c>
      <c r="F374" s="522"/>
      <c r="G374" s="126">
        <v>0</v>
      </c>
      <c r="H374" s="155"/>
      <c r="I374" s="126">
        <v>0</v>
      </c>
      <c r="J374" s="188"/>
      <c r="K374" s="469">
        <v>0</v>
      </c>
      <c r="L374" s="469">
        <v>0</v>
      </c>
      <c r="M374" s="469"/>
      <c r="N374" s="472"/>
      <c r="O374" s="216"/>
      <c r="P374" s="469"/>
      <c r="Q374" s="216"/>
      <c r="R374" s="469"/>
      <c r="S374" s="469"/>
    </row>
    <row r="375" spans="1:19" ht="12.75">
      <c r="A375" s="24">
        <v>637</v>
      </c>
      <c r="B375" s="29"/>
      <c r="C375" s="29" t="s">
        <v>65</v>
      </c>
      <c r="D375" s="268">
        <v>0</v>
      </c>
      <c r="E375" s="522">
        <v>0</v>
      </c>
      <c r="F375" s="522"/>
      <c r="G375" s="522">
        <v>0</v>
      </c>
      <c r="H375" s="525"/>
      <c r="I375" s="522">
        <v>0</v>
      </c>
      <c r="J375" s="188"/>
      <c r="K375" s="469">
        <v>0</v>
      </c>
      <c r="L375" s="469">
        <v>156.39</v>
      </c>
      <c r="M375" s="469"/>
      <c r="N375" s="728"/>
      <c r="O375" s="216"/>
      <c r="P375" s="469"/>
      <c r="Q375" s="216"/>
      <c r="R375" s="469"/>
      <c r="S375" s="469"/>
    </row>
    <row r="376" spans="1:19" s="43" customFormat="1" ht="11.25">
      <c r="A376" s="370" t="s">
        <v>115</v>
      </c>
      <c r="B376" s="371"/>
      <c r="C376" s="371"/>
      <c r="D376" s="387">
        <f>SUM(D377)</f>
        <v>600</v>
      </c>
      <c r="E376" s="369">
        <v>585</v>
      </c>
      <c r="F376" s="449">
        <v>117</v>
      </c>
      <c r="G376" s="369">
        <v>585</v>
      </c>
      <c r="H376" s="540">
        <v>117</v>
      </c>
      <c r="I376" s="369">
        <f>I377</f>
        <v>586</v>
      </c>
      <c r="J376" s="387">
        <v>117.2</v>
      </c>
      <c r="K376" s="468">
        <f>SUM(K377)</f>
        <v>600</v>
      </c>
      <c r="L376" s="387">
        <f>L377+L378</f>
        <v>591.89</v>
      </c>
      <c r="M376" s="468">
        <v>600</v>
      </c>
      <c r="N376" s="449">
        <f>N377</f>
        <v>1157.09</v>
      </c>
      <c r="O376" s="848">
        <f>N376/M376</f>
        <v>1.928483333333333</v>
      </c>
      <c r="P376" s="468">
        <f>P377</f>
        <v>1178.79</v>
      </c>
      <c r="Q376" s="848">
        <f>P376/M376</f>
        <v>1.96465</v>
      </c>
      <c r="R376" s="363"/>
      <c r="S376" s="363"/>
    </row>
    <row r="377" spans="1:19" ht="12.75">
      <c r="A377" s="9">
        <v>637</v>
      </c>
      <c r="B377" s="13"/>
      <c r="C377" s="16" t="s">
        <v>65</v>
      </c>
      <c r="D377" s="216">
        <v>600</v>
      </c>
      <c r="E377" s="137">
        <v>585</v>
      </c>
      <c r="F377" s="137"/>
      <c r="G377" s="137">
        <v>585</v>
      </c>
      <c r="H377" s="155"/>
      <c r="I377" s="137">
        <v>586</v>
      </c>
      <c r="J377" s="188"/>
      <c r="K377" s="447">
        <v>600</v>
      </c>
      <c r="L377" s="216"/>
      <c r="M377" s="447">
        <v>600</v>
      </c>
      <c r="N377" s="447">
        <f>N378</f>
        <v>1157.09</v>
      </c>
      <c r="O377" s="216"/>
      <c r="P377" s="447">
        <f>P378</f>
        <v>1178.79</v>
      </c>
      <c r="Q377" s="216"/>
      <c r="R377" s="467"/>
      <c r="S377" s="467"/>
    </row>
    <row r="378" spans="1:19" ht="12.75">
      <c r="A378" s="24">
        <v>637</v>
      </c>
      <c r="B378" s="29" t="s">
        <v>35</v>
      </c>
      <c r="C378" s="19" t="s">
        <v>116</v>
      </c>
      <c r="D378" s="268">
        <v>600</v>
      </c>
      <c r="E378" s="126">
        <v>585</v>
      </c>
      <c r="F378" s="126"/>
      <c r="G378" s="126">
        <v>585</v>
      </c>
      <c r="H378" s="155"/>
      <c r="I378" s="126">
        <v>586</v>
      </c>
      <c r="J378" s="188"/>
      <c r="K378" s="469">
        <v>600</v>
      </c>
      <c r="L378" s="268">
        <v>591.89</v>
      </c>
      <c r="M378" s="469">
        <v>600</v>
      </c>
      <c r="N378" s="472">
        <v>1157.09</v>
      </c>
      <c r="O378" s="855">
        <f>N378/M378</f>
        <v>1.928483333333333</v>
      </c>
      <c r="P378" s="472">
        <v>1178.79</v>
      </c>
      <c r="Q378" s="855">
        <f>P378/M378</f>
        <v>1.96465</v>
      </c>
      <c r="R378" s="503"/>
      <c r="S378" s="503"/>
    </row>
    <row r="379" spans="1:19" s="43" customFormat="1" ht="11.25">
      <c r="A379" s="370" t="s">
        <v>117</v>
      </c>
      <c r="B379" s="371"/>
      <c r="C379" s="371"/>
      <c r="D379" s="387">
        <f>SUM(D380)</f>
        <v>0</v>
      </c>
      <c r="E379" s="369">
        <v>0</v>
      </c>
      <c r="F379" s="369"/>
      <c r="G379" s="369">
        <v>0</v>
      </c>
      <c r="H379" s="540"/>
      <c r="I379" s="369">
        <v>0</v>
      </c>
      <c r="J379" s="363">
        <v>0</v>
      </c>
      <c r="K379" s="468">
        <f>SUM(K380)</f>
        <v>0</v>
      </c>
      <c r="L379" s="363">
        <v>0</v>
      </c>
      <c r="M379" s="468">
        <v>0</v>
      </c>
      <c r="N379" s="449">
        <v>0</v>
      </c>
      <c r="O379" s="387"/>
      <c r="P379" s="468">
        <v>0</v>
      </c>
      <c r="Q379" s="387"/>
      <c r="R379" s="363"/>
      <c r="S379" s="363"/>
    </row>
    <row r="380" spans="1:19" ht="12.75">
      <c r="A380" s="9">
        <v>637</v>
      </c>
      <c r="B380" s="13"/>
      <c r="C380" s="16" t="s">
        <v>65</v>
      </c>
      <c r="D380" s="216">
        <v>0</v>
      </c>
      <c r="E380" s="137">
        <v>0</v>
      </c>
      <c r="F380" s="137"/>
      <c r="G380" s="137">
        <v>0</v>
      </c>
      <c r="H380" s="155"/>
      <c r="I380" s="137">
        <v>0</v>
      </c>
      <c r="J380" s="254"/>
      <c r="K380" s="447">
        <v>0</v>
      </c>
      <c r="L380" s="467">
        <v>0</v>
      </c>
      <c r="M380" s="447"/>
      <c r="N380" s="447"/>
      <c r="O380" s="216"/>
      <c r="P380" s="447"/>
      <c r="Q380" s="216"/>
      <c r="R380" s="467"/>
      <c r="S380" s="467"/>
    </row>
    <row r="381" spans="1:19" ht="12.75">
      <c r="A381" s="24">
        <v>637</v>
      </c>
      <c r="B381" s="29" t="s">
        <v>35</v>
      </c>
      <c r="C381" s="19" t="s">
        <v>91</v>
      </c>
      <c r="D381" s="216">
        <v>0</v>
      </c>
      <c r="E381" s="126">
        <v>0</v>
      </c>
      <c r="F381" s="126"/>
      <c r="G381" s="126">
        <v>0</v>
      </c>
      <c r="H381" s="155"/>
      <c r="I381" s="126">
        <v>0</v>
      </c>
      <c r="J381" s="254"/>
      <c r="K381" s="447">
        <v>0</v>
      </c>
      <c r="L381" s="467">
        <v>0</v>
      </c>
      <c r="M381" s="447"/>
      <c r="N381" s="469"/>
      <c r="O381" s="216"/>
      <c r="P381" s="447"/>
      <c r="Q381" s="216"/>
      <c r="R381" s="467"/>
      <c r="S381" s="467"/>
    </row>
    <row r="382" spans="1:19" s="43" customFormat="1" ht="11.25">
      <c r="A382" s="370" t="s">
        <v>118</v>
      </c>
      <c r="B382" s="371"/>
      <c r="C382" s="371"/>
      <c r="D382" s="394">
        <f>SUM(D383,D384)</f>
        <v>2500</v>
      </c>
      <c r="E382" s="369">
        <v>628</v>
      </c>
      <c r="F382" s="449">
        <v>25.12</v>
      </c>
      <c r="G382" s="369">
        <v>992</v>
      </c>
      <c r="H382" s="540">
        <v>39.68</v>
      </c>
      <c r="I382" s="369">
        <f>I383+I384</f>
        <v>1317</v>
      </c>
      <c r="J382" s="387">
        <v>52.68</v>
      </c>
      <c r="K382" s="468">
        <f>SUM(K383,K384)</f>
        <v>2500</v>
      </c>
      <c r="L382" s="468">
        <f>L383+L385+L384</f>
        <v>2573.66</v>
      </c>
      <c r="M382" s="468">
        <v>2500</v>
      </c>
      <c r="N382" s="449">
        <f>N383+N384</f>
        <v>617.26</v>
      </c>
      <c r="O382" s="848">
        <f>N382/M382</f>
        <v>0.24690399999999998</v>
      </c>
      <c r="P382" s="468">
        <f>P383+P384+P385</f>
        <v>1090.27</v>
      </c>
      <c r="Q382" s="848">
        <f>P382/M382</f>
        <v>0.436108</v>
      </c>
      <c r="R382" s="468"/>
      <c r="S382" s="468"/>
    </row>
    <row r="383" spans="1:19" s="7" customFormat="1" ht="12.75">
      <c r="A383" s="15">
        <v>630</v>
      </c>
      <c r="B383" s="16"/>
      <c r="C383" s="16" t="s">
        <v>357</v>
      </c>
      <c r="D383" s="216">
        <v>2500</v>
      </c>
      <c r="E383" s="266">
        <v>628</v>
      </c>
      <c r="F383" s="266"/>
      <c r="G383" s="266">
        <v>992</v>
      </c>
      <c r="H383" s="525"/>
      <c r="I383" s="266">
        <v>1317</v>
      </c>
      <c r="J383" s="212"/>
      <c r="K383" s="447">
        <v>2500</v>
      </c>
      <c r="L383" s="447">
        <v>761.39</v>
      </c>
      <c r="M383" s="447">
        <v>1000</v>
      </c>
      <c r="N383" s="439">
        <v>241.26</v>
      </c>
      <c r="O383" s="216"/>
      <c r="P383" s="447">
        <v>406.17</v>
      </c>
      <c r="Q383" s="216"/>
      <c r="R383" s="447"/>
      <c r="S383" s="447"/>
    </row>
    <row r="384" spans="1:19" s="56" customFormat="1" ht="12.75">
      <c r="A384" s="9">
        <v>642</v>
      </c>
      <c r="B384" s="13"/>
      <c r="C384" s="16" t="s">
        <v>120</v>
      </c>
      <c r="D384" s="216">
        <v>0</v>
      </c>
      <c r="E384" s="137">
        <v>0</v>
      </c>
      <c r="F384" s="137"/>
      <c r="G384" s="137">
        <v>0</v>
      </c>
      <c r="H384" s="155"/>
      <c r="I384" s="137">
        <v>0</v>
      </c>
      <c r="J384" s="254"/>
      <c r="K384" s="216">
        <v>0</v>
      </c>
      <c r="L384" s="447">
        <v>1812.27</v>
      </c>
      <c r="M384" s="447">
        <v>1500</v>
      </c>
      <c r="N384" s="447">
        <v>376</v>
      </c>
      <c r="O384" s="216"/>
      <c r="P384" s="447">
        <v>684.1</v>
      </c>
      <c r="Q384" s="216"/>
      <c r="R384" s="447"/>
      <c r="S384" s="447"/>
    </row>
    <row r="385" spans="1:19" s="56" customFormat="1" ht="12.75">
      <c r="A385" s="24">
        <v>642</v>
      </c>
      <c r="B385" s="29" t="s">
        <v>13</v>
      </c>
      <c r="C385" s="19" t="s">
        <v>121</v>
      </c>
      <c r="D385" s="216">
        <v>0</v>
      </c>
      <c r="E385" s="126">
        <v>0</v>
      </c>
      <c r="F385" s="126"/>
      <c r="G385" s="126">
        <v>0</v>
      </c>
      <c r="H385" s="155"/>
      <c r="I385" s="126">
        <v>0</v>
      </c>
      <c r="J385" s="188"/>
      <c r="K385" s="216">
        <v>0</v>
      </c>
      <c r="L385" s="447">
        <v>0</v>
      </c>
      <c r="M385" s="447">
        <v>0</v>
      </c>
      <c r="N385" s="469">
        <v>0</v>
      </c>
      <c r="O385" s="216"/>
      <c r="P385" s="447">
        <v>0</v>
      </c>
      <c r="Q385" s="216"/>
      <c r="R385" s="447"/>
      <c r="S385" s="447"/>
    </row>
    <row r="386" spans="1:19" ht="12.75">
      <c r="A386" s="53" t="s">
        <v>122</v>
      </c>
      <c r="B386" s="54"/>
      <c r="C386" s="543" t="s">
        <v>123</v>
      </c>
      <c r="D386" s="368">
        <f>SUM(D338,D345,D366,D369,D376,D379,D382)</f>
        <v>58850</v>
      </c>
      <c r="E386" s="349">
        <v>15972</v>
      </c>
      <c r="F386" s="544">
        <v>27.26</v>
      </c>
      <c r="G386" s="349">
        <v>30791</v>
      </c>
      <c r="H386" s="545">
        <v>52.54</v>
      </c>
      <c r="I386" s="349" t="e">
        <f>I338+I345+I366+I369+I376+I379+I382</f>
        <v>#REF!</v>
      </c>
      <c r="J386" s="328">
        <v>76.62</v>
      </c>
      <c r="K386" s="471">
        <f>SUM(K338,K345,K366,K369,K376,K379,K382)</f>
        <v>58600</v>
      </c>
      <c r="L386" s="471">
        <f>L338+L345+L366+L369+L376+L379+L382</f>
        <v>60818.08</v>
      </c>
      <c r="M386" s="471">
        <v>59000</v>
      </c>
      <c r="N386" s="544">
        <f>N382+N379+N376+N369+N366+N345+N338</f>
        <v>17512.059999999998</v>
      </c>
      <c r="O386" s="849">
        <f>N386/M386</f>
        <v>0.2968145762711864</v>
      </c>
      <c r="P386" s="471">
        <f>P382+P379+P376+P369+P366+P345+P338</f>
        <v>35981.270000000004</v>
      </c>
      <c r="Q386" s="849">
        <f>P386/M386</f>
        <v>0.6098520338983051</v>
      </c>
      <c r="R386" s="471"/>
      <c r="S386" s="471"/>
    </row>
    <row r="387" spans="1:8" ht="12.75">
      <c r="A387" s="81"/>
      <c r="B387" s="12"/>
      <c r="C387" s="82"/>
      <c r="E387" s="55"/>
      <c r="F387" s="55"/>
      <c r="G387" s="55"/>
      <c r="H387" s="83"/>
    </row>
    <row r="388" spans="1:8" ht="12.75">
      <c r="A388" s="81"/>
      <c r="B388" s="12"/>
      <c r="C388" s="82"/>
      <c r="E388" s="55"/>
      <c r="F388" s="55"/>
      <c r="G388" s="55"/>
      <c r="H388" s="83"/>
    </row>
    <row r="389" spans="1:8" ht="12.75">
      <c r="A389" s="81"/>
      <c r="B389" s="12"/>
      <c r="C389" s="82"/>
      <c r="E389" s="55"/>
      <c r="F389" s="55"/>
      <c r="G389" s="55"/>
      <c r="H389" s="83"/>
    </row>
    <row r="390" spans="1:18" ht="12.75">
      <c r="A390" s="81"/>
      <c r="B390" s="12"/>
      <c r="C390" s="82"/>
      <c r="D390" s="55"/>
      <c r="E390" s="55"/>
      <c r="F390" s="55"/>
      <c r="G390" s="55"/>
      <c r="H390" s="83"/>
      <c r="J390" s="960" t="s">
        <v>289</v>
      </c>
      <c r="K390" s="960"/>
      <c r="L390" s="960"/>
      <c r="M390" s="960"/>
      <c r="N390" s="960"/>
      <c r="O390" s="960"/>
      <c r="P390" s="960"/>
      <c r="Q390" s="960"/>
      <c r="R390" s="960"/>
    </row>
    <row r="391" spans="1:8" ht="12.75">
      <c r="A391" s="81"/>
      <c r="B391" s="12"/>
      <c r="C391" s="82"/>
      <c r="E391" s="55"/>
      <c r="F391" s="55"/>
      <c r="G391" s="55"/>
      <c r="H391" s="83"/>
    </row>
    <row r="392" spans="1:19" s="358" customFormat="1" ht="25.5">
      <c r="A392" s="351" t="s">
        <v>1</v>
      </c>
      <c r="B392" s="352"/>
      <c r="C392" s="353"/>
      <c r="D392" s="357">
        <v>2012</v>
      </c>
      <c r="E392" s="541" t="s">
        <v>267</v>
      </c>
      <c r="F392" s="356" t="s">
        <v>2</v>
      </c>
      <c r="G392" s="541" t="s">
        <v>268</v>
      </c>
      <c r="H392" s="356" t="s">
        <v>2</v>
      </c>
      <c r="I392" s="541" t="s">
        <v>269</v>
      </c>
      <c r="J392" s="356" t="s">
        <v>2</v>
      </c>
      <c r="K392" s="430" t="s">
        <v>360</v>
      </c>
      <c r="L392" s="430" t="s">
        <v>383</v>
      </c>
      <c r="M392" s="202">
        <v>2013</v>
      </c>
      <c r="N392" s="430" t="s">
        <v>382</v>
      </c>
      <c r="O392" s="677" t="s">
        <v>2</v>
      </c>
      <c r="P392" s="889" t="s">
        <v>329</v>
      </c>
      <c r="Q392" s="677" t="s">
        <v>2</v>
      </c>
      <c r="R392" s="430" t="s">
        <v>384</v>
      </c>
      <c r="S392" s="430" t="s">
        <v>369</v>
      </c>
    </row>
    <row r="393" spans="1:19" s="43" customFormat="1" ht="11.25">
      <c r="A393" s="370" t="s">
        <v>124</v>
      </c>
      <c r="B393" s="371"/>
      <c r="C393" s="371"/>
      <c r="D393" s="394">
        <f>SUM(D394,D396,D400,D401+D399+D398)</f>
        <v>106700</v>
      </c>
      <c r="E393" s="369">
        <v>18804</v>
      </c>
      <c r="F393" s="449">
        <v>20</v>
      </c>
      <c r="G393" s="369">
        <v>42578</v>
      </c>
      <c r="H393" s="540">
        <v>45.3</v>
      </c>
      <c r="I393" s="369">
        <v>73320.18</v>
      </c>
      <c r="J393" s="387">
        <v>77.87</v>
      </c>
      <c r="K393" s="468">
        <f>SUM(K394,K396,K400,K401)+K397+K398+K399</f>
        <v>109217</v>
      </c>
      <c r="L393" s="468">
        <f>L394+L396+L397</f>
        <v>115129.29000000001</v>
      </c>
      <c r="M393" s="468">
        <v>105600</v>
      </c>
      <c r="N393" s="449">
        <f>N394+N396+N400+N397</f>
        <v>22662.32</v>
      </c>
      <c r="O393" s="848">
        <f>N393/M393</f>
        <v>0.21460530303030304</v>
      </c>
      <c r="P393" s="468">
        <f>P394+P396+P397+P400</f>
        <v>53464.12</v>
      </c>
      <c r="Q393" s="848">
        <f>P393/M393</f>
        <v>0.5062890151515151</v>
      </c>
      <c r="R393" s="468"/>
      <c r="S393" s="468"/>
    </row>
    <row r="394" spans="1:19" ht="12.75">
      <c r="A394" s="85" t="s">
        <v>125</v>
      </c>
      <c r="B394" s="86" t="s">
        <v>126</v>
      </c>
      <c r="C394" s="532" t="s">
        <v>4</v>
      </c>
      <c r="D394" s="137">
        <v>60000</v>
      </c>
      <c r="E394" s="266">
        <v>17289</v>
      </c>
      <c r="F394" s="266"/>
      <c r="G394" s="266">
        <v>28218</v>
      </c>
      <c r="H394" s="534"/>
      <c r="I394" s="266"/>
      <c r="J394" s="212"/>
      <c r="K394" s="447">
        <v>60000</v>
      </c>
      <c r="L394" s="447">
        <v>73154.69</v>
      </c>
      <c r="M394" s="447">
        <v>62000</v>
      </c>
      <c r="N394" s="439">
        <v>14498.14</v>
      </c>
      <c r="O394" s="216"/>
      <c r="P394" s="447">
        <v>32760.92</v>
      </c>
      <c r="Q394" s="216"/>
      <c r="R394" s="447"/>
      <c r="S394" s="447"/>
    </row>
    <row r="395" spans="1:19" ht="12.75">
      <c r="A395" s="87"/>
      <c r="B395" s="86"/>
      <c r="C395" s="306" t="s">
        <v>401</v>
      </c>
      <c r="D395" s="310"/>
      <c r="E395" s="307"/>
      <c r="F395" s="307"/>
      <c r="G395" s="307"/>
      <c r="H395" s="308"/>
      <c r="I395" s="307"/>
      <c r="J395" s="309"/>
      <c r="K395" s="489"/>
      <c r="L395" s="489"/>
      <c r="M395" s="489"/>
      <c r="N395" s="527">
        <v>1157.07</v>
      </c>
      <c r="O395" s="216"/>
      <c r="P395" s="489">
        <v>2314.14</v>
      </c>
      <c r="Q395" s="216"/>
      <c r="R395" s="447"/>
      <c r="S395" s="447"/>
    </row>
    <row r="396" spans="1:19" s="56" customFormat="1" ht="12.75">
      <c r="A396" s="87"/>
      <c r="B396" s="86" t="s">
        <v>119</v>
      </c>
      <c r="C396" s="16" t="s">
        <v>6</v>
      </c>
      <c r="D396" s="137">
        <v>32000</v>
      </c>
      <c r="E396" s="266">
        <v>244</v>
      </c>
      <c r="F396" s="266"/>
      <c r="G396" s="266">
        <v>8780</v>
      </c>
      <c r="H396" s="535"/>
      <c r="I396" s="266"/>
      <c r="J396" s="212"/>
      <c r="K396" s="447">
        <v>32000</v>
      </c>
      <c r="L396" s="447">
        <v>41580.5</v>
      </c>
      <c r="M396" s="447">
        <v>32600</v>
      </c>
      <c r="N396" s="439">
        <v>4388.75</v>
      </c>
      <c r="O396" s="216"/>
      <c r="P396" s="447">
        <v>14016.9</v>
      </c>
      <c r="Q396" s="216"/>
      <c r="R396" s="447"/>
      <c r="S396" s="447"/>
    </row>
    <row r="397" spans="1:19" s="56" customFormat="1" ht="12.75">
      <c r="A397" s="917"/>
      <c r="B397" s="918"/>
      <c r="C397" s="919" t="s">
        <v>342</v>
      </c>
      <c r="D397" s="920"/>
      <c r="E397" s="921"/>
      <c r="F397" s="921"/>
      <c r="G397" s="921"/>
      <c r="H397" s="922"/>
      <c r="I397" s="921"/>
      <c r="J397" s="923"/>
      <c r="K397" s="914">
        <v>400</v>
      </c>
      <c r="L397" s="914">
        <v>394.1</v>
      </c>
      <c r="M397" s="916"/>
      <c r="N397" s="924">
        <v>0</v>
      </c>
      <c r="O397" s="925"/>
      <c r="P397" s="914">
        <v>120</v>
      </c>
      <c r="Q397" s="925"/>
      <c r="R397" s="914"/>
      <c r="S397" s="914"/>
    </row>
    <row r="398" spans="1:19" s="56" customFormat="1" ht="12.75">
      <c r="A398" s="87"/>
      <c r="B398" s="86"/>
      <c r="C398" s="306" t="s">
        <v>303</v>
      </c>
      <c r="D398" s="310">
        <v>200</v>
      </c>
      <c r="E398" s="307"/>
      <c r="F398" s="307"/>
      <c r="G398" s="307"/>
      <c r="H398" s="308"/>
      <c r="I398" s="307"/>
      <c r="J398" s="309"/>
      <c r="K398" s="489">
        <v>200</v>
      </c>
      <c r="L398" s="489">
        <v>166</v>
      </c>
      <c r="M398" s="489">
        <v>400</v>
      </c>
      <c r="N398" s="527">
        <v>99.6</v>
      </c>
      <c r="O398" s="542"/>
      <c r="P398" s="489">
        <v>99.6</v>
      </c>
      <c r="Q398" s="542"/>
      <c r="R398" s="489"/>
      <c r="S398" s="489"/>
    </row>
    <row r="399" spans="1:19" s="56" customFormat="1" ht="12.75">
      <c r="A399" s="87"/>
      <c r="B399" s="86"/>
      <c r="C399" s="306" t="s">
        <v>304</v>
      </c>
      <c r="D399" s="310">
        <v>2500</v>
      </c>
      <c r="E399" s="307"/>
      <c r="F399" s="307"/>
      <c r="G399" s="307"/>
      <c r="H399" s="308"/>
      <c r="I399" s="307"/>
      <c r="J399" s="309"/>
      <c r="K399" s="489">
        <v>4617</v>
      </c>
      <c r="L399" s="489">
        <v>4617</v>
      </c>
      <c r="M399" s="489">
        <v>200</v>
      </c>
      <c r="N399" s="527">
        <v>0</v>
      </c>
      <c r="O399" s="542"/>
      <c r="P399" s="489">
        <v>2558</v>
      </c>
      <c r="Q399" s="542"/>
      <c r="R399" s="489"/>
      <c r="S399" s="489"/>
    </row>
    <row r="400" spans="1:19" s="56" customFormat="1" ht="12.75">
      <c r="A400" s="87" t="s">
        <v>127</v>
      </c>
      <c r="B400" s="86">
        <v>633</v>
      </c>
      <c r="C400" s="532" t="s">
        <v>237</v>
      </c>
      <c r="D400" s="137">
        <v>11000</v>
      </c>
      <c r="E400" s="266">
        <v>0</v>
      </c>
      <c r="F400" s="266"/>
      <c r="G400" s="266">
        <v>0</v>
      </c>
      <c r="H400" s="535"/>
      <c r="I400" s="266">
        <v>0</v>
      </c>
      <c r="J400" s="212"/>
      <c r="K400" s="447">
        <v>11000</v>
      </c>
      <c r="L400" s="447"/>
      <c r="M400" s="447">
        <v>10000</v>
      </c>
      <c r="N400" s="439">
        <v>3775.43</v>
      </c>
      <c r="O400" s="216"/>
      <c r="P400" s="447">
        <v>6566.3</v>
      </c>
      <c r="Q400" s="216"/>
      <c r="R400" s="447"/>
      <c r="S400" s="447"/>
    </row>
    <row r="401" spans="1:19" s="56" customFormat="1" ht="12.75">
      <c r="A401" s="85"/>
      <c r="B401" s="86">
        <v>633</v>
      </c>
      <c r="C401" s="532" t="s">
        <v>6</v>
      </c>
      <c r="D401" s="137">
        <v>1000</v>
      </c>
      <c r="E401" s="266">
        <v>1271</v>
      </c>
      <c r="F401" s="266"/>
      <c r="G401" s="266">
        <v>5580</v>
      </c>
      <c r="H401" s="534"/>
      <c r="I401" s="266"/>
      <c r="J401" s="254"/>
      <c r="K401" s="447">
        <v>1000</v>
      </c>
      <c r="L401" s="447"/>
      <c r="M401" s="447">
        <v>1000</v>
      </c>
      <c r="N401" s="439"/>
      <c r="O401" s="216"/>
      <c r="P401" s="447"/>
      <c r="Q401" s="216"/>
      <c r="R401" s="447"/>
      <c r="S401" s="447"/>
    </row>
    <row r="402" spans="1:19" s="56" customFormat="1" ht="12.75">
      <c r="A402" s="58"/>
      <c r="B402" s="57"/>
      <c r="C402" s="88"/>
      <c r="D402" s="1"/>
      <c r="E402" s="46"/>
      <c r="F402" s="46"/>
      <c r="G402" s="46"/>
      <c r="H402" s="89"/>
      <c r="I402" s="46"/>
      <c r="J402" s="1"/>
      <c r="K402" s="347"/>
      <c r="L402" s="347"/>
      <c r="M402" s="347"/>
      <c r="N402" s="1"/>
      <c r="O402" s="1"/>
      <c r="P402" s="347"/>
      <c r="Q402" s="1"/>
      <c r="R402" s="347"/>
      <c r="S402" s="347"/>
    </row>
    <row r="403" spans="1:19" s="43" customFormat="1" ht="11.25">
      <c r="A403" s="370" t="s">
        <v>128</v>
      </c>
      <c r="B403" s="371"/>
      <c r="C403" s="371"/>
      <c r="D403" s="394">
        <f>SUM(D404,D406,D408,D411,D412,D413,D414)</f>
        <v>402300</v>
      </c>
      <c r="E403" s="369">
        <v>64653</v>
      </c>
      <c r="F403" s="540">
        <v>15.04</v>
      </c>
      <c r="G403" s="369">
        <v>172334</v>
      </c>
      <c r="H403" s="540">
        <v>40.08</v>
      </c>
      <c r="I403" s="369">
        <v>317099</v>
      </c>
      <c r="J403" s="364">
        <v>73.74</v>
      </c>
      <c r="K403" s="468">
        <f>SUM(K404,K406,K408,K409,K440,K407,K416,K410)</f>
        <v>498119.15</v>
      </c>
      <c r="L403" s="468">
        <f>L404+L406+L407+L417+L418</f>
        <v>501290.58999999997</v>
      </c>
      <c r="M403" s="468">
        <v>540734</v>
      </c>
      <c r="N403" s="449">
        <f>N404+N406+N407+N417+N418</f>
        <v>94257.07</v>
      </c>
      <c r="O403" s="848">
        <f>N403/M403</f>
        <v>0.17431319280829394</v>
      </c>
      <c r="P403" s="468">
        <f>P404+P406+P407+P417+P418+P419</f>
        <v>230309.34000000003</v>
      </c>
      <c r="Q403" s="848">
        <f>P403/M403</f>
        <v>0.42591984228844504</v>
      </c>
      <c r="R403" s="468"/>
      <c r="S403" s="468"/>
    </row>
    <row r="404" spans="1:19" ht="12.75">
      <c r="A404" s="18" t="s">
        <v>126</v>
      </c>
      <c r="B404" s="86"/>
      <c r="C404" s="532" t="s">
        <v>4</v>
      </c>
      <c r="D404" s="216">
        <v>322000</v>
      </c>
      <c r="E404" s="266">
        <v>61789</v>
      </c>
      <c r="F404" s="266"/>
      <c r="G404" s="266">
        <v>146404</v>
      </c>
      <c r="H404" s="534"/>
      <c r="I404" s="266"/>
      <c r="J404" s="212"/>
      <c r="K404" s="447">
        <v>355559</v>
      </c>
      <c r="L404" s="447">
        <v>419245.79</v>
      </c>
      <c r="M404" s="447">
        <v>355559</v>
      </c>
      <c r="N404" s="439">
        <v>72173.86</v>
      </c>
      <c r="O404" s="418"/>
      <c r="P404" s="447">
        <v>188822.75</v>
      </c>
      <c r="Q404" s="418"/>
      <c r="R404" s="447"/>
      <c r="S404" s="447"/>
    </row>
    <row r="405" spans="1:19" ht="12.75">
      <c r="A405" s="145"/>
      <c r="B405" s="146"/>
      <c r="C405" s="642" t="s">
        <v>401</v>
      </c>
      <c r="D405" s="311"/>
      <c r="E405" s="538"/>
      <c r="F405" s="538"/>
      <c r="G405" s="538"/>
      <c r="H405" s="539"/>
      <c r="I405" s="538"/>
      <c r="J405" s="188"/>
      <c r="K405" s="489"/>
      <c r="L405" s="470"/>
      <c r="M405" s="470"/>
      <c r="N405" s="732">
        <v>350.16</v>
      </c>
      <c r="O405" s="418"/>
      <c r="P405" s="489">
        <v>700.32</v>
      </c>
      <c r="Q405" s="418"/>
      <c r="R405" s="447"/>
      <c r="S405" s="447"/>
    </row>
    <row r="406" spans="1:19" ht="12.75">
      <c r="A406" s="18" t="s">
        <v>119</v>
      </c>
      <c r="B406" s="86"/>
      <c r="C406" s="16" t="s">
        <v>6</v>
      </c>
      <c r="D406" s="216">
        <v>42000</v>
      </c>
      <c r="E406" s="266">
        <v>504</v>
      </c>
      <c r="F406" s="266"/>
      <c r="G406" s="266">
        <v>25930</v>
      </c>
      <c r="H406" s="535"/>
      <c r="I406" s="266"/>
      <c r="J406" s="266"/>
      <c r="K406" s="447">
        <v>48000</v>
      </c>
      <c r="L406" s="447">
        <v>62745.13</v>
      </c>
      <c r="M406" s="447">
        <v>40000</v>
      </c>
      <c r="N406" s="439">
        <v>20028.69</v>
      </c>
      <c r="O406" s="418"/>
      <c r="P406" s="447">
        <v>29129.34</v>
      </c>
      <c r="Q406" s="418"/>
      <c r="R406" s="447"/>
      <c r="S406" s="447"/>
    </row>
    <row r="407" spans="1:20" ht="12.75">
      <c r="A407" s="926"/>
      <c r="B407" s="918"/>
      <c r="C407" s="919" t="s">
        <v>341</v>
      </c>
      <c r="D407" s="925"/>
      <c r="E407" s="921"/>
      <c r="F407" s="921"/>
      <c r="G407" s="921"/>
      <c r="H407" s="922"/>
      <c r="I407" s="921"/>
      <c r="J407" s="921"/>
      <c r="K407" s="927">
        <v>17200</v>
      </c>
      <c r="L407" s="928">
        <v>18818.87</v>
      </c>
      <c r="M407" s="916"/>
      <c r="N407" s="924">
        <v>181.44</v>
      </c>
      <c r="O407" s="929"/>
      <c r="P407" s="916">
        <v>181.44</v>
      </c>
      <c r="Q407" s="929"/>
      <c r="R407" s="914"/>
      <c r="S407" s="914"/>
      <c r="T407" s="149"/>
    </row>
    <row r="408" spans="1:19" s="56" customFormat="1" ht="12.75">
      <c r="A408" s="18" t="s">
        <v>129</v>
      </c>
      <c r="B408" s="19"/>
      <c r="C408" s="19" t="s">
        <v>307</v>
      </c>
      <c r="D408" s="216">
        <v>18000</v>
      </c>
      <c r="E408" s="266">
        <v>0</v>
      </c>
      <c r="F408" s="266"/>
      <c r="G408" s="266">
        <v>0</v>
      </c>
      <c r="H408" s="535"/>
      <c r="I408" s="266">
        <v>0</v>
      </c>
      <c r="J408" s="254"/>
      <c r="K408" s="447">
        <v>24000</v>
      </c>
      <c r="L408" s="469">
        <v>25275.5</v>
      </c>
      <c r="M408" s="447">
        <v>24000</v>
      </c>
      <c r="N408" s="728"/>
      <c r="O408" s="418"/>
      <c r="P408" s="447">
        <v>0</v>
      </c>
      <c r="Q408" s="418"/>
      <c r="R408" s="447"/>
      <c r="S408" s="447"/>
    </row>
    <row r="409" spans="1:19" s="424" customFormat="1" ht="12.75">
      <c r="A409" s="145"/>
      <c r="B409" s="146"/>
      <c r="C409" s="146" t="s">
        <v>326</v>
      </c>
      <c r="D409" s="311"/>
      <c r="E409" s="536"/>
      <c r="F409" s="536"/>
      <c r="G409" s="536"/>
      <c r="H409" s="537"/>
      <c r="I409" s="536"/>
      <c r="J409" s="458"/>
      <c r="K409" s="459">
        <v>21573.52</v>
      </c>
      <c r="L409" s="470">
        <v>21573.52</v>
      </c>
      <c r="M409" s="447">
        <v>0</v>
      </c>
      <c r="N409" s="732">
        <v>0</v>
      </c>
      <c r="O409" s="418"/>
      <c r="P409" s="459">
        <v>0</v>
      </c>
      <c r="Q409" s="418"/>
      <c r="R409" s="470"/>
      <c r="S409" s="470"/>
    </row>
    <row r="410" spans="1:19" s="424" customFormat="1" ht="12.75">
      <c r="A410" s="145"/>
      <c r="B410" s="146"/>
      <c r="C410" s="146" t="s">
        <v>365</v>
      </c>
      <c r="D410" s="311"/>
      <c r="E410" s="536"/>
      <c r="F410" s="536"/>
      <c r="G410" s="536"/>
      <c r="H410" s="537"/>
      <c r="I410" s="536"/>
      <c r="J410" s="458"/>
      <c r="K410" s="459">
        <f>K411+K412+K413+K414+K415+K420</f>
        <v>31498.82</v>
      </c>
      <c r="L410" s="470"/>
      <c r="M410" s="459">
        <v>121175</v>
      </c>
      <c r="N410" s="954">
        <f>N411+N412+N413+N414+N415+N416+N417+N418+N420</f>
        <v>13017.31</v>
      </c>
      <c r="O410" s="418"/>
      <c r="P410" s="956">
        <f>P411+P412+P413+P414+P415+P420+P416</f>
        <v>36381.58</v>
      </c>
      <c r="Q410" s="418"/>
      <c r="R410" s="470"/>
      <c r="S410" s="470"/>
    </row>
    <row r="411" spans="1:19" s="56" customFormat="1" ht="12.75">
      <c r="A411" s="304"/>
      <c r="B411" s="305"/>
      <c r="C411" s="306" t="s">
        <v>364</v>
      </c>
      <c r="D411" s="320">
        <v>3500</v>
      </c>
      <c r="E411" s="307"/>
      <c r="F411" s="307"/>
      <c r="G411" s="307"/>
      <c r="H411" s="308"/>
      <c r="I411" s="307"/>
      <c r="J411" s="309"/>
      <c r="K411" s="489">
        <v>3394</v>
      </c>
      <c r="L411" s="470">
        <v>3394</v>
      </c>
      <c r="M411" s="470">
        <v>3500</v>
      </c>
      <c r="N411" s="527">
        <v>0</v>
      </c>
      <c r="O411" s="423"/>
      <c r="P411" s="489">
        <v>1857</v>
      </c>
      <c r="Q411" s="423"/>
      <c r="R411" s="470"/>
      <c r="S411" s="470"/>
    </row>
    <row r="412" spans="1:19" s="56" customFormat="1" ht="12.75">
      <c r="A412" s="304"/>
      <c r="B412" s="305"/>
      <c r="C412" s="306" t="s">
        <v>308</v>
      </c>
      <c r="D412" s="320">
        <v>6000</v>
      </c>
      <c r="E412" s="307"/>
      <c r="F412" s="307"/>
      <c r="G412" s="307"/>
      <c r="H412" s="308"/>
      <c r="I412" s="307"/>
      <c r="J412" s="309"/>
      <c r="K412" s="489">
        <v>8033</v>
      </c>
      <c r="L412" s="470">
        <v>8033</v>
      </c>
      <c r="M412" s="470">
        <v>7000</v>
      </c>
      <c r="N412" s="527">
        <v>0</v>
      </c>
      <c r="O412" s="423"/>
      <c r="P412" s="489">
        <v>5050</v>
      </c>
      <c r="Q412" s="423"/>
      <c r="R412" s="470"/>
      <c r="S412" s="470"/>
    </row>
    <row r="413" spans="1:19" s="56" customFormat="1" ht="12.75">
      <c r="A413" s="304"/>
      <c r="B413" s="305"/>
      <c r="C413" s="306" t="s">
        <v>309</v>
      </c>
      <c r="D413" s="320">
        <v>2800</v>
      </c>
      <c r="E413" s="307"/>
      <c r="F413" s="307"/>
      <c r="G413" s="307"/>
      <c r="H413" s="308"/>
      <c r="I413" s="307"/>
      <c r="J413" s="309"/>
      <c r="K413" s="489">
        <v>2800</v>
      </c>
      <c r="L413" s="470">
        <v>2788.8</v>
      </c>
      <c r="M413" s="470">
        <v>2800</v>
      </c>
      <c r="N413" s="527">
        <v>1278.2</v>
      </c>
      <c r="O413" s="423"/>
      <c r="P413" s="489">
        <v>1278.2</v>
      </c>
      <c r="Q413" s="423"/>
      <c r="R413" s="470"/>
      <c r="S413" s="470"/>
    </row>
    <row r="414" spans="1:19" ht="12.75">
      <c r="A414" s="145"/>
      <c r="B414" s="146"/>
      <c r="C414" s="146" t="s">
        <v>310</v>
      </c>
      <c r="D414" s="311">
        <v>8000</v>
      </c>
      <c r="E414" s="538">
        <v>2360</v>
      </c>
      <c r="F414" s="538"/>
      <c r="G414" s="538">
        <v>4720</v>
      </c>
      <c r="H414" s="539"/>
      <c r="I414" s="538">
        <v>4720</v>
      </c>
      <c r="J414" s="188"/>
      <c r="K414" s="489">
        <v>7813</v>
      </c>
      <c r="L414" s="470">
        <v>7813</v>
      </c>
      <c r="M414" s="470">
        <v>8000</v>
      </c>
      <c r="N414" s="732">
        <v>1979</v>
      </c>
      <c r="O414" s="159"/>
      <c r="P414" s="489">
        <v>4750</v>
      </c>
      <c r="Q414" s="159"/>
      <c r="R414" s="470"/>
      <c r="S414" s="470"/>
    </row>
    <row r="415" spans="1:19" ht="12.75">
      <c r="A415" s="145"/>
      <c r="B415" s="146"/>
      <c r="C415" s="642" t="s">
        <v>380</v>
      </c>
      <c r="D415" s="311"/>
      <c r="E415" s="538"/>
      <c r="F415" s="538"/>
      <c r="G415" s="538"/>
      <c r="H415" s="539"/>
      <c r="I415" s="538"/>
      <c r="J415" s="188"/>
      <c r="K415" s="489">
        <v>5468.45</v>
      </c>
      <c r="L415" s="470">
        <v>5011.69</v>
      </c>
      <c r="M415" s="470">
        <v>89875</v>
      </c>
      <c r="N415" s="732">
        <v>4532.56</v>
      </c>
      <c r="O415" s="159"/>
      <c r="P415" s="489">
        <v>13436.74</v>
      </c>
      <c r="Q415" s="159"/>
      <c r="R415" s="470"/>
      <c r="S415" s="470"/>
    </row>
    <row r="416" spans="1:19" ht="12.75">
      <c r="A416" s="145"/>
      <c r="B416" s="146"/>
      <c r="C416" s="671" t="s">
        <v>381</v>
      </c>
      <c r="D416" s="311"/>
      <c r="E416" s="538"/>
      <c r="F416" s="538"/>
      <c r="G416" s="538"/>
      <c r="H416" s="539"/>
      <c r="I416" s="538"/>
      <c r="J416" s="188"/>
      <c r="K416" s="498">
        <v>287.81</v>
      </c>
      <c r="L416" s="469">
        <v>263.77</v>
      </c>
      <c r="M416" s="470"/>
      <c r="N416" s="745">
        <v>238.55</v>
      </c>
      <c r="O416" s="159"/>
      <c r="P416" s="472">
        <v>707.07</v>
      </c>
      <c r="Q416" s="159"/>
      <c r="R416" s="470"/>
      <c r="S416" s="470"/>
    </row>
    <row r="417" spans="1:20" ht="12.75">
      <c r="A417" s="930"/>
      <c r="B417" s="931"/>
      <c r="C417" s="932" t="s">
        <v>402</v>
      </c>
      <c r="D417" s="933"/>
      <c r="E417" s="934"/>
      <c r="F417" s="934"/>
      <c r="G417" s="934"/>
      <c r="H417" s="935"/>
      <c r="I417" s="934"/>
      <c r="J417" s="936"/>
      <c r="K417" s="937"/>
      <c r="L417" s="938">
        <v>456.76</v>
      </c>
      <c r="M417" s="915"/>
      <c r="N417" s="939">
        <v>1779.42</v>
      </c>
      <c r="O417" s="940"/>
      <c r="P417" s="915">
        <v>4866.1</v>
      </c>
      <c r="Q417" s="940"/>
      <c r="R417" s="941"/>
      <c r="S417" s="941"/>
      <c r="T417" s="149"/>
    </row>
    <row r="418" spans="1:20" ht="12.75">
      <c r="A418" s="930"/>
      <c r="B418" s="931"/>
      <c r="C418" s="942" t="s">
        <v>403</v>
      </c>
      <c r="D418" s="933"/>
      <c r="E418" s="934"/>
      <c r="F418" s="934"/>
      <c r="G418" s="934"/>
      <c r="H418" s="935"/>
      <c r="I418" s="934"/>
      <c r="J418" s="936"/>
      <c r="K418" s="937"/>
      <c r="L418" s="924">
        <v>24.04</v>
      </c>
      <c r="M418" s="915"/>
      <c r="N418" s="943">
        <v>93.66</v>
      </c>
      <c r="O418" s="940"/>
      <c r="P418" s="916">
        <v>166.64</v>
      </c>
      <c r="Q418" s="940"/>
      <c r="R418" s="941"/>
      <c r="S418" s="941"/>
      <c r="T418" s="149"/>
    </row>
    <row r="419" spans="1:20" ht="12.75">
      <c r="A419" s="930"/>
      <c r="B419" s="931"/>
      <c r="C419" s="942" t="s">
        <v>415</v>
      </c>
      <c r="D419" s="933"/>
      <c r="E419" s="934"/>
      <c r="F419" s="934"/>
      <c r="G419" s="934"/>
      <c r="H419" s="935"/>
      <c r="I419" s="934"/>
      <c r="J419" s="936"/>
      <c r="K419" s="937"/>
      <c r="L419" s="924"/>
      <c r="M419" s="915"/>
      <c r="N419" s="943"/>
      <c r="O419" s="940"/>
      <c r="P419" s="916">
        <v>7143.07</v>
      </c>
      <c r="Q419" s="940"/>
      <c r="R419" s="941"/>
      <c r="S419" s="941"/>
      <c r="T419" s="149"/>
    </row>
    <row r="420" spans="1:19" ht="12.75">
      <c r="A420" s="145"/>
      <c r="B420" s="146"/>
      <c r="C420" s="642" t="s">
        <v>368</v>
      </c>
      <c r="D420" s="311"/>
      <c r="E420" s="538"/>
      <c r="F420" s="538"/>
      <c r="G420" s="538"/>
      <c r="H420" s="539"/>
      <c r="I420" s="538"/>
      <c r="J420" s="188"/>
      <c r="K420" s="489">
        <v>3990.37</v>
      </c>
      <c r="L420" s="470">
        <v>3990.37</v>
      </c>
      <c r="M420" s="470">
        <v>10000</v>
      </c>
      <c r="N420" s="732">
        <v>3115.92</v>
      </c>
      <c r="O420" s="159"/>
      <c r="P420" s="489">
        <v>9302.57</v>
      </c>
      <c r="Q420" s="159"/>
      <c r="R420" s="470"/>
      <c r="S420" s="470"/>
    </row>
    <row r="421" spans="1:19" s="372" customFormat="1" ht="12.75">
      <c r="A421" s="370" t="s">
        <v>366</v>
      </c>
      <c r="B421" s="371"/>
      <c r="C421" s="371" t="s">
        <v>367</v>
      </c>
      <c r="D421" s="394">
        <f>SUM(D422,D424,D425)</f>
        <v>56800</v>
      </c>
      <c r="E421" s="369">
        <v>15399</v>
      </c>
      <c r="F421" s="449">
        <v>30.19</v>
      </c>
      <c r="G421" s="369">
        <v>30760</v>
      </c>
      <c r="H421" s="540">
        <v>60.31</v>
      </c>
      <c r="I421" s="369">
        <f>I422+I424+I425</f>
        <v>42470</v>
      </c>
      <c r="J421" s="387">
        <v>83.27</v>
      </c>
      <c r="K421" s="468">
        <f>SUM(K422,K424,K425)</f>
        <v>62000</v>
      </c>
      <c r="L421" s="468">
        <f>L422+L424+L425</f>
        <v>63075.54000000001</v>
      </c>
      <c r="M421" s="468">
        <v>62000</v>
      </c>
      <c r="N421" s="449">
        <f>N422+N424+N425</f>
        <v>18442.479999999996</v>
      </c>
      <c r="O421" s="848">
        <f>N421/M421</f>
        <v>0.2974593548387096</v>
      </c>
      <c r="P421" s="468">
        <f>P422+P424+P425+P423</f>
        <v>34743.77</v>
      </c>
      <c r="Q421" s="848">
        <f>P421/M421</f>
        <v>0.5603833870967742</v>
      </c>
      <c r="R421" s="468"/>
      <c r="S421" s="468"/>
    </row>
    <row r="422" spans="1:19" ht="12.75">
      <c r="A422" s="9">
        <v>610</v>
      </c>
      <c r="B422" s="10"/>
      <c r="C422" s="532" t="s">
        <v>4</v>
      </c>
      <c r="D422" s="137">
        <v>18000</v>
      </c>
      <c r="E422" s="137">
        <v>5045</v>
      </c>
      <c r="F422" s="411"/>
      <c r="G422" s="137">
        <v>9870</v>
      </c>
      <c r="H422" s="155"/>
      <c r="I422" s="137">
        <v>15052</v>
      </c>
      <c r="J422" s="254"/>
      <c r="K422" s="447">
        <v>21400</v>
      </c>
      <c r="L422" s="447">
        <v>20430.87</v>
      </c>
      <c r="M422" s="447">
        <v>21400</v>
      </c>
      <c r="N422" s="447">
        <v>5017.34</v>
      </c>
      <c r="O422" s="137"/>
      <c r="P422" s="447">
        <v>9701.31</v>
      </c>
      <c r="Q422" s="137"/>
      <c r="R422" s="447"/>
      <c r="S422" s="447"/>
    </row>
    <row r="423" spans="1:19" ht="12.75">
      <c r="A423" s="9"/>
      <c r="B423" s="10"/>
      <c r="C423" s="642" t="s">
        <v>401</v>
      </c>
      <c r="D423" s="137"/>
      <c r="E423" s="137"/>
      <c r="F423" s="411"/>
      <c r="G423" s="137"/>
      <c r="H423" s="155"/>
      <c r="I423" s="137"/>
      <c r="J423" s="254"/>
      <c r="K423" s="447"/>
      <c r="L423" s="447"/>
      <c r="M423" s="447"/>
      <c r="N423" s="489">
        <v>325.77</v>
      </c>
      <c r="O423" s="137"/>
      <c r="P423" s="459">
        <v>651.54</v>
      </c>
      <c r="Q423" s="137"/>
      <c r="R423" s="447"/>
      <c r="S423" s="447"/>
    </row>
    <row r="424" spans="1:19" ht="12.75">
      <c r="A424" s="9">
        <v>620</v>
      </c>
      <c r="B424" s="13"/>
      <c r="C424" s="13" t="s">
        <v>5</v>
      </c>
      <c r="D424" s="137">
        <v>6000</v>
      </c>
      <c r="E424" s="137">
        <v>1767</v>
      </c>
      <c r="F424" s="411"/>
      <c r="G424" s="137">
        <v>2975</v>
      </c>
      <c r="H424" s="155"/>
      <c r="I424" s="137">
        <v>4788</v>
      </c>
      <c r="J424" s="254"/>
      <c r="K424" s="447">
        <v>7850</v>
      </c>
      <c r="L424" s="447">
        <v>7549.23</v>
      </c>
      <c r="M424" s="447">
        <v>7850</v>
      </c>
      <c r="N424" s="447">
        <v>1769.33</v>
      </c>
      <c r="O424" s="137"/>
      <c r="P424" s="447">
        <v>3652.39</v>
      </c>
      <c r="Q424" s="137"/>
      <c r="R424" s="447"/>
      <c r="S424" s="447"/>
    </row>
    <row r="425" spans="1:19" ht="12.75">
      <c r="A425" s="15">
        <v>630</v>
      </c>
      <c r="B425" s="16"/>
      <c r="C425" s="16" t="s">
        <v>6</v>
      </c>
      <c r="D425" s="137">
        <f>SUM(D426,D427,D429,D432,D430)</f>
        <v>32800</v>
      </c>
      <c r="E425" s="137">
        <v>8587</v>
      </c>
      <c r="F425" s="411"/>
      <c r="G425" s="137">
        <v>17915</v>
      </c>
      <c r="H425" s="155"/>
      <c r="I425" s="137">
        <f>I426+I427+I429+I432</f>
        <v>22630</v>
      </c>
      <c r="J425" s="254"/>
      <c r="K425" s="447">
        <f>SUM(K426,K427,K429,K432,K430,K431)</f>
        <v>32750</v>
      </c>
      <c r="L425" s="447">
        <f>L426+L427+L429+L430+L431+L432+L428</f>
        <v>35095.44000000001</v>
      </c>
      <c r="M425" s="447">
        <v>32750</v>
      </c>
      <c r="N425" s="447">
        <f>N426+N427+N428+N429+N430+N431+N432</f>
        <v>11655.809999999998</v>
      </c>
      <c r="O425" s="137"/>
      <c r="P425" s="447">
        <f>P426+P427+P428+P429+P430+P431+P432</f>
        <v>20738.53</v>
      </c>
      <c r="Q425" s="137"/>
      <c r="R425" s="447"/>
      <c r="S425" s="447"/>
    </row>
    <row r="426" spans="1:19" ht="12.75">
      <c r="A426" s="312">
        <v>632</v>
      </c>
      <c r="B426" s="313"/>
      <c r="C426" s="313" t="s">
        <v>236</v>
      </c>
      <c r="D426" s="126">
        <v>10000</v>
      </c>
      <c r="E426" s="126">
        <v>2461</v>
      </c>
      <c r="F426" s="411"/>
      <c r="G426" s="126">
        <v>4678</v>
      </c>
      <c r="H426" s="155"/>
      <c r="I426" s="126">
        <v>6007</v>
      </c>
      <c r="J426" s="254"/>
      <c r="K426" s="469">
        <v>7500</v>
      </c>
      <c r="L426" s="469">
        <v>6369.17</v>
      </c>
      <c r="M426" s="469">
        <v>7500</v>
      </c>
      <c r="N426" s="472">
        <v>3325.85</v>
      </c>
      <c r="O426" s="855">
        <f>N426/M426</f>
        <v>0.44344666666666666</v>
      </c>
      <c r="P426" s="472">
        <v>4622.66</v>
      </c>
      <c r="Q426" s="855">
        <f>P426/M426</f>
        <v>0.6163546666666666</v>
      </c>
      <c r="R426" s="469"/>
      <c r="S426" s="469"/>
    </row>
    <row r="427" spans="1:19" ht="12.75">
      <c r="A427" s="317">
        <v>633</v>
      </c>
      <c r="B427" s="318"/>
      <c r="C427" s="318" t="s">
        <v>69</v>
      </c>
      <c r="D427" s="126">
        <v>150</v>
      </c>
      <c r="E427" s="126">
        <v>6</v>
      </c>
      <c r="F427" s="411"/>
      <c r="G427" s="126">
        <v>6</v>
      </c>
      <c r="H427" s="155"/>
      <c r="I427" s="126">
        <v>116</v>
      </c>
      <c r="J427" s="254"/>
      <c r="K427" s="469">
        <v>400</v>
      </c>
      <c r="L427" s="469">
        <v>346.31</v>
      </c>
      <c r="M427" s="469">
        <v>400</v>
      </c>
      <c r="N427" s="472">
        <v>139.23</v>
      </c>
      <c r="O427" s="126"/>
      <c r="P427" s="472">
        <v>283.17</v>
      </c>
      <c r="Q427" s="126"/>
      <c r="R427" s="469"/>
      <c r="S427" s="469"/>
    </row>
    <row r="428" spans="1:19" ht="12.75">
      <c r="A428" s="675">
        <v>633</v>
      </c>
      <c r="B428" s="675" t="s">
        <v>21</v>
      </c>
      <c r="C428" s="675" t="s">
        <v>379</v>
      </c>
      <c r="D428" s="126"/>
      <c r="E428" s="126"/>
      <c r="F428" s="411"/>
      <c r="G428" s="126"/>
      <c r="H428" s="155"/>
      <c r="I428" s="126"/>
      <c r="J428" s="254"/>
      <c r="K428" s="469"/>
      <c r="L428" s="469">
        <v>246.5</v>
      </c>
      <c r="M428" s="469"/>
      <c r="N428" s="472">
        <v>0</v>
      </c>
      <c r="O428" s="126"/>
      <c r="P428" s="472">
        <v>0</v>
      </c>
      <c r="Q428" s="126"/>
      <c r="R428" s="469"/>
      <c r="S428" s="469"/>
    </row>
    <row r="429" spans="1:19" ht="12.75">
      <c r="A429" s="314">
        <v>633</v>
      </c>
      <c r="B429" s="315" t="s">
        <v>23</v>
      </c>
      <c r="C429" s="315" t="s">
        <v>237</v>
      </c>
      <c r="D429" s="137">
        <v>21000</v>
      </c>
      <c r="E429" s="126">
        <v>6100</v>
      </c>
      <c r="F429" s="411"/>
      <c r="G429" s="126">
        <v>13211</v>
      </c>
      <c r="H429" s="155"/>
      <c r="I429" s="126">
        <v>16487</v>
      </c>
      <c r="J429" s="254"/>
      <c r="K429" s="469">
        <v>23000</v>
      </c>
      <c r="L429" s="469">
        <v>26217.36</v>
      </c>
      <c r="M429" s="469">
        <v>23000</v>
      </c>
      <c r="N429" s="472">
        <v>8017.45</v>
      </c>
      <c r="O429" s="855">
        <f>N429/M429</f>
        <v>0.34858478260869563</v>
      </c>
      <c r="P429" s="472">
        <v>15545.03</v>
      </c>
      <c r="Q429" s="855">
        <f>P429/M429</f>
        <v>0.6758708695652175</v>
      </c>
      <c r="R429" s="469"/>
      <c r="S429" s="469"/>
    </row>
    <row r="430" spans="1:19" ht="12.75">
      <c r="A430" s="138">
        <v>633</v>
      </c>
      <c r="B430" s="139" t="s">
        <v>15</v>
      </c>
      <c r="C430" s="533" t="s">
        <v>339</v>
      </c>
      <c r="D430" s="137">
        <v>1500</v>
      </c>
      <c r="E430" s="126"/>
      <c r="F430" s="411"/>
      <c r="G430" s="126"/>
      <c r="H430" s="155"/>
      <c r="I430" s="126"/>
      <c r="J430" s="254"/>
      <c r="K430" s="469">
        <v>1500</v>
      </c>
      <c r="L430" s="469">
        <v>1492.51</v>
      </c>
      <c r="M430" s="469">
        <v>1500</v>
      </c>
      <c r="N430" s="472"/>
      <c r="O430" s="137"/>
      <c r="P430" s="472"/>
      <c r="Q430" s="137"/>
      <c r="R430" s="469"/>
      <c r="S430" s="469"/>
    </row>
    <row r="431" spans="1:19" ht="12.75">
      <c r="A431" s="138">
        <v>635</v>
      </c>
      <c r="B431" s="139"/>
      <c r="C431" s="533" t="s">
        <v>340</v>
      </c>
      <c r="D431" s="137"/>
      <c r="E431" s="126"/>
      <c r="F431" s="411"/>
      <c r="G431" s="126"/>
      <c r="H431" s="155"/>
      <c r="I431" s="126"/>
      <c r="J431" s="254"/>
      <c r="K431" s="469">
        <v>200</v>
      </c>
      <c r="L431" s="469">
        <v>391.79</v>
      </c>
      <c r="M431" s="469">
        <v>200</v>
      </c>
      <c r="N431" s="472">
        <v>31.96</v>
      </c>
      <c r="O431" s="137"/>
      <c r="P431" s="472">
        <v>127.35</v>
      </c>
      <c r="Q431" s="137"/>
      <c r="R431" s="469"/>
      <c r="S431" s="469"/>
    </row>
    <row r="432" spans="1:19" ht="12.75">
      <c r="A432" s="140">
        <v>637</v>
      </c>
      <c r="B432" s="141"/>
      <c r="C432" s="141" t="s">
        <v>65</v>
      </c>
      <c r="D432" s="137">
        <v>150</v>
      </c>
      <c r="E432" s="126">
        <v>20</v>
      </c>
      <c r="F432" s="411"/>
      <c r="G432" s="126">
        <v>20</v>
      </c>
      <c r="H432" s="155"/>
      <c r="I432" s="126">
        <v>20</v>
      </c>
      <c r="J432" s="254"/>
      <c r="K432" s="469">
        <v>150</v>
      </c>
      <c r="L432" s="469">
        <v>31.8</v>
      </c>
      <c r="M432" s="469">
        <v>150</v>
      </c>
      <c r="N432" s="472">
        <v>141.32</v>
      </c>
      <c r="O432" s="137"/>
      <c r="P432" s="472">
        <v>160.32</v>
      </c>
      <c r="Q432" s="137"/>
      <c r="R432" s="469"/>
      <c r="S432" s="469"/>
    </row>
    <row r="433" spans="1:19" ht="12.75">
      <c r="A433" s="53" t="s">
        <v>130</v>
      </c>
      <c r="B433" s="54"/>
      <c r="C433" s="543" t="s">
        <v>131</v>
      </c>
      <c r="D433" s="368">
        <f>SUM(D393,D403,D421)</f>
        <v>565800</v>
      </c>
      <c r="E433" s="349">
        <v>98856</v>
      </c>
      <c r="F433" s="349"/>
      <c r="G433" s="349">
        <v>245672</v>
      </c>
      <c r="H433" s="545">
        <v>42.73</v>
      </c>
      <c r="I433" s="349">
        <f>SUM(I393,I403,I421)</f>
        <v>432889.18</v>
      </c>
      <c r="J433" s="769"/>
      <c r="K433" s="471">
        <f>SUM(K393,K403,K421)</f>
        <v>669336.15</v>
      </c>
      <c r="L433" s="471">
        <f>L393+L403+L421</f>
        <v>679495.42</v>
      </c>
      <c r="M433" s="471">
        <v>708334</v>
      </c>
      <c r="N433" s="544">
        <f>N421+N403+N393</f>
        <v>135361.87</v>
      </c>
      <c r="O433" s="849">
        <f>N433/M433</f>
        <v>0.19109893073041814</v>
      </c>
      <c r="P433" s="471">
        <f>P421+P403+P393</f>
        <v>318517.23000000004</v>
      </c>
      <c r="Q433" s="849">
        <f>P433/M433</f>
        <v>0.44967096030968445</v>
      </c>
      <c r="R433" s="471"/>
      <c r="S433" s="471"/>
    </row>
    <row r="434" spans="1:8" ht="12.75">
      <c r="A434" s="12"/>
      <c r="B434" s="12"/>
      <c r="C434" s="12"/>
      <c r="E434" s="77"/>
      <c r="F434" s="73"/>
      <c r="G434" s="77"/>
      <c r="H434" s="59"/>
    </row>
    <row r="435" spans="1:8" ht="12.75">
      <c r="A435" s="12"/>
      <c r="B435" s="12"/>
      <c r="C435" s="12"/>
      <c r="E435" s="77"/>
      <c r="F435" s="73"/>
      <c r="G435" s="77"/>
      <c r="H435" s="59"/>
    </row>
    <row r="436" spans="1:8" ht="12.75">
      <c r="A436" s="12"/>
      <c r="B436" s="12"/>
      <c r="C436" s="12"/>
      <c r="E436" s="77"/>
      <c r="F436" s="73"/>
      <c r="G436" s="77"/>
      <c r="H436" s="59"/>
    </row>
    <row r="437" spans="1:8" ht="12.75">
      <c r="A437" s="12"/>
      <c r="B437" s="12"/>
      <c r="C437" s="12"/>
      <c r="E437" s="77"/>
      <c r="F437" s="73"/>
      <c r="G437" s="77"/>
      <c r="H437" s="59"/>
    </row>
    <row r="438" spans="1:8" ht="12.75">
      <c r="A438" s="12"/>
      <c r="B438" s="12"/>
      <c r="C438" s="12"/>
      <c r="E438" s="77"/>
      <c r="F438" s="73"/>
      <c r="G438" s="77"/>
      <c r="H438" s="59"/>
    </row>
    <row r="439" spans="1:8" ht="12.75">
      <c r="A439" s="12"/>
      <c r="B439" s="12"/>
      <c r="C439" s="12"/>
      <c r="E439" s="77"/>
      <c r="F439" s="73"/>
      <c r="G439" s="77"/>
      <c r="H439" s="59"/>
    </row>
    <row r="440" spans="1:8" ht="12.75">
      <c r="A440" s="12"/>
      <c r="B440" s="12"/>
      <c r="C440" s="12"/>
      <c r="E440" s="77"/>
      <c r="F440" s="73"/>
      <c r="G440" s="77"/>
      <c r="H440" s="59"/>
    </row>
    <row r="441" spans="1:8" ht="12.75">
      <c r="A441" s="12"/>
      <c r="B441" s="12"/>
      <c r="C441" s="12"/>
      <c r="E441" s="77"/>
      <c r="F441" s="73"/>
      <c r="G441" s="77"/>
      <c r="H441" s="59"/>
    </row>
    <row r="442" spans="1:8" ht="12.75">
      <c r="A442" s="12"/>
      <c r="B442" s="12"/>
      <c r="C442" s="12"/>
      <c r="E442" s="77"/>
      <c r="F442" s="73"/>
      <c r="G442" s="77"/>
      <c r="H442" s="59"/>
    </row>
    <row r="443" spans="1:8" ht="12.75">
      <c r="A443" s="12"/>
      <c r="B443" s="12"/>
      <c r="C443" s="12"/>
      <c r="E443" s="77"/>
      <c r="F443" s="73"/>
      <c r="G443" s="77"/>
      <c r="H443" s="59"/>
    </row>
    <row r="444" spans="1:8" ht="12.75">
      <c r="A444" s="12"/>
      <c r="B444" s="12"/>
      <c r="C444" s="12"/>
      <c r="E444" s="77"/>
      <c r="F444" s="73"/>
      <c r="G444" s="77"/>
      <c r="H444" s="59"/>
    </row>
    <row r="445" spans="1:8" ht="12.75">
      <c r="A445" s="12"/>
      <c r="B445" s="12"/>
      <c r="C445" s="12"/>
      <c r="E445" s="77"/>
      <c r="F445" s="73"/>
      <c r="G445" s="77"/>
      <c r="H445" s="59"/>
    </row>
    <row r="446" spans="1:8" ht="12.75">
      <c r="A446" s="12"/>
      <c r="B446" s="12"/>
      <c r="C446" s="12"/>
      <c r="E446" s="77"/>
      <c r="F446" s="73"/>
      <c r="G446" s="77"/>
      <c r="H446" s="59"/>
    </row>
    <row r="447" spans="1:8" ht="12.75">
      <c r="A447" s="12"/>
      <c r="B447" s="12"/>
      <c r="C447" s="12"/>
      <c r="E447" s="77"/>
      <c r="F447" s="73"/>
      <c r="G447" s="77"/>
      <c r="H447" s="59"/>
    </row>
    <row r="448" spans="1:8" ht="12.75">
      <c r="A448" s="12"/>
      <c r="B448" s="12"/>
      <c r="C448" s="12"/>
      <c r="E448" s="77"/>
      <c r="F448" s="73"/>
      <c r="G448" s="77"/>
      <c r="H448" s="59"/>
    </row>
    <row r="449" spans="1:8" ht="12.75">
      <c r="A449" s="12"/>
      <c r="B449" s="12"/>
      <c r="C449" s="12"/>
      <c r="E449" s="77"/>
      <c r="F449" s="73"/>
      <c r="G449" s="77"/>
      <c r="H449" s="59"/>
    </row>
    <row r="450" spans="1:8" ht="12.75">
      <c r="A450" s="12"/>
      <c r="B450" s="12"/>
      <c r="C450" s="12"/>
      <c r="E450" s="77"/>
      <c r="F450" s="73"/>
      <c r="G450" s="77"/>
      <c r="H450" s="59"/>
    </row>
    <row r="451" spans="1:8" ht="12.75">
      <c r="A451" s="12"/>
      <c r="B451" s="12"/>
      <c r="C451" s="12"/>
      <c r="E451" s="77"/>
      <c r="F451" s="73"/>
      <c r="G451" s="77"/>
      <c r="H451" s="59"/>
    </row>
    <row r="452" spans="1:8" ht="12.75">
      <c r="A452" s="12"/>
      <c r="B452" s="12"/>
      <c r="C452" s="12"/>
      <c r="E452" s="77"/>
      <c r="F452" s="73"/>
      <c r="G452" s="77"/>
      <c r="H452" s="59"/>
    </row>
    <row r="453" spans="1:18" ht="12.75">
      <c r="A453" s="12"/>
      <c r="B453" s="12"/>
      <c r="C453" s="12"/>
      <c r="D453" s="73"/>
      <c r="E453" s="77"/>
      <c r="F453" s="73"/>
      <c r="G453" s="77"/>
      <c r="H453" s="59"/>
      <c r="J453" s="303" t="s">
        <v>290</v>
      </c>
      <c r="K453" s="960" t="s">
        <v>290</v>
      </c>
      <c r="L453" s="960"/>
      <c r="M453" s="960"/>
      <c r="N453" s="960"/>
      <c r="O453" s="960"/>
      <c r="P453" s="960"/>
      <c r="Q453" s="960"/>
      <c r="R453" s="960"/>
    </row>
    <row r="454" spans="1:8" ht="12.75">
      <c r="A454" s="12"/>
      <c r="B454" s="12"/>
      <c r="C454" s="12"/>
      <c r="E454" s="77"/>
      <c r="F454" s="73"/>
      <c r="G454" s="77"/>
      <c r="H454" s="59"/>
    </row>
    <row r="455" spans="1:19" s="358" customFormat="1" ht="25.5">
      <c r="A455" s="351" t="s">
        <v>1</v>
      </c>
      <c r="B455" s="352"/>
      <c r="C455" s="753"/>
      <c r="D455" s="568">
        <v>2012</v>
      </c>
      <c r="E455" s="566" t="s">
        <v>267</v>
      </c>
      <c r="F455" s="567" t="s">
        <v>2</v>
      </c>
      <c r="G455" s="566" t="s">
        <v>268</v>
      </c>
      <c r="H455" s="567" t="s">
        <v>2</v>
      </c>
      <c r="I455" s="566" t="s">
        <v>269</v>
      </c>
      <c r="J455" s="567" t="s">
        <v>2</v>
      </c>
      <c r="K455" s="754" t="s">
        <v>360</v>
      </c>
      <c r="L455" s="754" t="s">
        <v>383</v>
      </c>
      <c r="M455" s="755">
        <v>2013</v>
      </c>
      <c r="N455" s="754" t="s">
        <v>382</v>
      </c>
      <c r="O455" s="756" t="s">
        <v>2</v>
      </c>
      <c r="P455" s="892" t="s">
        <v>329</v>
      </c>
      <c r="Q455" s="756" t="s">
        <v>2</v>
      </c>
      <c r="R455" s="754" t="s">
        <v>384</v>
      </c>
      <c r="S455" s="754" t="s">
        <v>369</v>
      </c>
    </row>
    <row r="456" spans="1:19" s="43" customFormat="1" ht="11.25">
      <c r="A456" s="370" t="s">
        <v>132</v>
      </c>
      <c r="B456" s="371"/>
      <c r="C456" s="371"/>
      <c r="D456" s="394">
        <f>SUM(D457,D458,D459,D461,D462,D466,D467,)</f>
        <v>33100</v>
      </c>
      <c r="E456" s="369">
        <v>11768</v>
      </c>
      <c r="F456" s="449">
        <v>27.36</v>
      </c>
      <c r="G456" s="369">
        <v>20646</v>
      </c>
      <c r="H456" s="540">
        <v>48.01</v>
      </c>
      <c r="I456" s="369">
        <f>I457+I458+I459+I461+I462+I466+I467+I468</f>
        <v>37544</v>
      </c>
      <c r="J456" s="468">
        <v>81</v>
      </c>
      <c r="K456" s="468">
        <f>K457+K458+K459+K461+K462+K466+K467</f>
        <v>40650</v>
      </c>
      <c r="L456" s="468">
        <f>L457+L458+L459+L461+L462+L466+L473+L471</f>
        <v>39059.520000000004</v>
      </c>
      <c r="M456" s="468">
        <v>37350</v>
      </c>
      <c r="N456" s="449">
        <f>N457+N458+N459+N460+N461+N462+N467</f>
        <v>8353.07</v>
      </c>
      <c r="O456" s="848">
        <f>N456/M456</f>
        <v>0.22364310575635876</v>
      </c>
      <c r="P456" s="468">
        <f>P457+P458+P459+P460+P461+P462+P467</f>
        <v>16441.729999999996</v>
      </c>
      <c r="Q456" s="848">
        <f>P456/M456</f>
        <v>0.4402069611780454</v>
      </c>
      <c r="R456" s="468"/>
      <c r="S456" s="468"/>
    </row>
    <row r="457" spans="1:19" ht="12.75">
      <c r="A457" s="18" t="s">
        <v>133</v>
      </c>
      <c r="B457" s="19"/>
      <c r="C457" s="19" t="s">
        <v>134</v>
      </c>
      <c r="D457" s="216">
        <v>3500</v>
      </c>
      <c r="E457" s="266">
        <v>947</v>
      </c>
      <c r="F457" s="439"/>
      <c r="G457" s="266">
        <v>1552</v>
      </c>
      <c r="H457" s="510"/>
      <c r="I457" s="266">
        <v>2547</v>
      </c>
      <c r="J457" s="511"/>
      <c r="K457" s="639">
        <v>3900</v>
      </c>
      <c r="L457" s="447">
        <v>3864.02</v>
      </c>
      <c r="M457" s="447">
        <v>3900</v>
      </c>
      <c r="N457" s="439">
        <v>532.02</v>
      </c>
      <c r="O457" s="216"/>
      <c r="P457" s="447">
        <v>1322.82</v>
      </c>
      <c r="Q457" s="216"/>
      <c r="R457" s="447"/>
      <c r="S457" s="447"/>
    </row>
    <row r="458" spans="1:19" ht="12.75">
      <c r="A458" s="18" t="s">
        <v>133</v>
      </c>
      <c r="B458" s="19"/>
      <c r="C458" s="19" t="s">
        <v>135</v>
      </c>
      <c r="D458" s="216">
        <v>2800</v>
      </c>
      <c r="E458" s="266">
        <v>1140</v>
      </c>
      <c r="F458" s="439"/>
      <c r="G458" s="266">
        <v>5240</v>
      </c>
      <c r="H458" s="512"/>
      <c r="I458" s="266">
        <v>5240</v>
      </c>
      <c r="J458" s="513"/>
      <c r="K458" s="639">
        <v>8800</v>
      </c>
      <c r="L458" s="447">
        <v>8386.37</v>
      </c>
      <c r="M458" s="447">
        <v>6000</v>
      </c>
      <c r="N458" s="439"/>
      <c r="O458" s="216"/>
      <c r="P458" s="447"/>
      <c r="Q458" s="216"/>
      <c r="R458" s="447"/>
      <c r="S458" s="447"/>
    </row>
    <row r="459" spans="1:19" ht="12.75">
      <c r="A459" s="18" t="s">
        <v>136</v>
      </c>
      <c r="B459" s="19"/>
      <c r="C459" s="19" t="s">
        <v>305</v>
      </c>
      <c r="D459" s="266">
        <v>500</v>
      </c>
      <c r="E459" s="266">
        <v>439</v>
      </c>
      <c r="F459" s="439"/>
      <c r="G459" s="266">
        <v>599</v>
      </c>
      <c r="H459" s="514"/>
      <c r="I459" s="266">
        <v>599</v>
      </c>
      <c r="J459" s="515"/>
      <c r="K459" s="639">
        <v>600</v>
      </c>
      <c r="L459" s="439">
        <v>600</v>
      </c>
      <c r="M459" s="439">
        <v>600</v>
      </c>
      <c r="N459" s="439"/>
      <c r="O459" s="266"/>
      <c r="P459" s="439"/>
      <c r="Q459" s="266"/>
      <c r="R459" s="439"/>
      <c r="S459" s="439"/>
    </row>
    <row r="460" spans="1:19" ht="12.75">
      <c r="A460" s="18" t="s">
        <v>136</v>
      </c>
      <c r="B460" s="19"/>
      <c r="C460" s="19" t="s">
        <v>306</v>
      </c>
      <c r="D460" s="216">
        <v>0</v>
      </c>
      <c r="E460" s="266">
        <v>0</v>
      </c>
      <c r="F460" s="439"/>
      <c r="G460" s="266"/>
      <c r="H460" s="514"/>
      <c r="I460" s="266"/>
      <c r="J460" s="515"/>
      <c r="K460" s="636"/>
      <c r="L460" s="447"/>
      <c r="M460" s="447">
        <v>0</v>
      </c>
      <c r="N460" s="439"/>
      <c r="O460" s="216"/>
      <c r="P460" s="447"/>
      <c r="Q460" s="216"/>
      <c r="R460" s="447"/>
      <c r="S460" s="447"/>
    </row>
    <row r="461" spans="1:19" s="56" customFormat="1" ht="12.75">
      <c r="A461" s="91" t="s">
        <v>259</v>
      </c>
      <c r="B461" s="19"/>
      <c r="C461" s="19" t="s">
        <v>138</v>
      </c>
      <c r="D461" s="266">
        <v>1000</v>
      </c>
      <c r="E461" s="266">
        <v>160</v>
      </c>
      <c r="F461" s="439"/>
      <c r="G461" s="266">
        <v>80</v>
      </c>
      <c r="H461" s="512"/>
      <c r="I461" s="266">
        <v>1084</v>
      </c>
      <c r="J461" s="515"/>
      <c r="K461" s="639">
        <v>1000</v>
      </c>
      <c r="L461" s="439">
        <v>370</v>
      </c>
      <c r="M461" s="439">
        <v>1000</v>
      </c>
      <c r="N461" s="439">
        <v>20</v>
      </c>
      <c r="O461" s="266"/>
      <c r="P461" s="439">
        <v>20</v>
      </c>
      <c r="Q461" s="266"/>
      <c r="R461" s="439"/>
      <c r="S461" s="439"/>
    </row>
    <row r="462" spans="1:19" ht="12.75">
      <c r="A462" s="628" t="s">
        <v>139</v>
      </c>
      <c r="B462" s="637"/>
      <c r="C462" s="630" t="s">
        <v>140</v>
      </c>
      <c r="D462" s="635">
        <f>SUM(D463,D464,D465)</f>
        <v>11500</v>
      </c>
      <c r="E462" s="631">
        <v>2970</v>
      </c>
      <c r="F462" s="632"/>
      <c r="G462" s="631">
        <v>5483</v>
      </c>
      <c r="H462" s="633"/>
      <c r="I462" s="631">
        <f>I463+I464+I465</f>
        <v>8298</v>
      </c>
      <c r="J462" s="634"/>
      <c r="K462" s="636">
        <f>SUM(K463,K464,K465)</f>
        <v>10000</v>
      </c>
      <c r="L462" s="636">
        <f>L463+L464</f>
        <v>9939.27</v>
      </c>
      <c r="M462" s="636">
        <v>10000</v>
      </c>
      <c r="N462" s="632">
        <f>N463+N464</f>
        <v>3258.73</v>
      </c>
      <c r="O462" s="855">
        <f>N462/M462</f>
        <v>0.325873</v>
      </c>
      <c r="P462" s="636">
        <f>P463+P464+P465</f>
        <v>5893.039999999999</v>
      </c>
      <c r="Q462" s="855">
        <f>P462/M462</f>
        <v>0.5893039999999999</v>
      </c>
      <c r="R462" s="636"/>
      <c r="S462" s="636"/>
    </row>
    <row r="463" spans="1:19" ht="12.75">
      <c r="A463" s="18"/>
      <c r="B463" s="93" t="s">
        <v>126</v>
      </c>
      <c r="C463" s="507" t="s">
        <v>4</v>
      </c>
      <c r="D463" s="522">
        <v>8000</v>
      </c>
      <c r="E463" s="519">
        <v>2216</v>
      </c>
      <c r="F463" s="520"/>
      <c r="G463" s="519">
        <v>4123</v>
      </c>
      <c r="H463" s="521"/>
      <c r="I463" s="519">
        <v>6413</v>
      </c>
      <c r="J463" s="515"/>
      <c r="K463" s="469">
        <v>9200</v>
      </c>
      <c r="L463" s="478">
        <v>8914.02</v>
      </c>
      <c r="M463" s="478">
        <v>9200</v>
      </c>
      <c r="N463" s="731">
        <v>2188.02</v>
      </c>
      <c r="O463" s="522"/>
      <c r="P463" s="478">
        <v>4363.23</v>
      </c>
      <c r="Q463" s="522"/>
      <c r="R463" s="478"/>
      <c r="S463" s="478"/>
    </row>
    <row r="464" spans="1:19" ht="12.75">
      <c r="A464" s="18"/>
      <c r="B464" s="93" t="s">
        <v>119</v>
      </c>
      <c r="C464" s="507" t="s">
        <v>6</v>
      </c>
      <c r="D464" s="522">
        <v>3500</v>
      </c>
      <c r="E464" s="519">
        <v>754</v>
      </c>
      <c r="F464" s="520"/>
      <c r="G464" s="519">
        <v>1360</v>
      </c>
      <c r="H464" s="523"/>
      <c r="I464" s="519">
        <v>1885</v>
      </c>
      <c r="J464" s="515"/>
      <c r="K464" s="469">
        <v>800</v>
      </c>
      <c r="L464" s="478">
        <v>1025.25</v>
      </c>
      <c r="M464" s="478">
        <v>800</v>
      </c>
      <c r="N464" s="731">
        <v>1070.71</v>
      </c>
      <c r="O464" s="522"/>
      <c r="P464" s="478">
        <v>1529.81</v>
      </c>
      <c r="Q464" s="522"/>
      <c r="R464" s="478"/>
      <c r="S464" s="478"/>
    </row>
    <row r="465" spans="1:19" ht="12.75">
      <c r="A465" s="18"/>
      <c r="B465" s="93">
        <v>642</v>
      </c>
      <c r="C465" s="507" t="s">
        <v>233</v>
      </c>
      <c r="D465" s="266">
        <v>0</v>
      </c>
      <c r="E465" s="519">
        <v>0</v>
      </c>
      <c r="F465" s="520"/>
      <c r="G465" s="519">
        <v>0</v>
      </c>
      <c r="H465" s="524"/>
      <c r="I465" s="519">
        <v>0</v>
      </c>
      <c r="J465" s="515"/>
      <c r="K465" s="469">
        <v>0</v>
      </c>
      <c r="L465" s="478">
        <v>0</v>
      </c>
      <c r="M465" s="439">
        <v>0</v>
      </c>
      <c r="N465" s="731"/>
      <c r="O465" s="266"/>
      <c r="P465" s="478">
        <v>0</v>
      </c>
      <c r="Q465" s="266"/>
      <c r="R465" s="478"/>
      <c r="S465" s="478"/>
    </row>
    <row r="466" spans="1:19" ht="12.75">
      <c r="A466" s="628" t="s">
        <v>133</v>
      </c>
      <c r="B466" s="629"/>
      <c r="C466" s="638" t="s">
        <v>320</v>
      </c>
      <c r="D466" s="635">
        <v>500</v>
      </c>
      <c r="E466" s="631">
        <v>539</v>
      </c>
      <c r="F466" s="632"/>
      <c r="G466" s="631">
        <v>926</v>
      </c>
      <c r="H466" s="633"/>
      <c r="I466" s="631">
        <v>1366</v>
      </c>
      <c r="J466" s="634"/>
      <c r="K466" s="639">
        <v>500</v>
      </c>
      <c r="L466" s="636">
        <v>419.44</v>
      </c>
      <c r="M466" s="636">
        <v>0</v>
      </c>
      <c r="N466" s="632"/>
      <c r="O466" s="635"/>
      <c r="P466" s="636"/>
      <c r="Q466" s="635"/>
      <c r="R466" s="636"/>
      <c r="S466" s="636"/>
    </row>
    <row r="467" spans="1:19" ht="12.75">
      <c r="A467" s="944" t="s">
        <v>141</v>
      </c>
      <c r="B467" s="945"/>
      <c r="C467" s="946" t="s">
        <v>142</v>
      </c>
      <c r="D467" s="947">
        <f>SUM(D468,D469,D470,D471,D472,D473)</f>
        <v>13300</v>
      </c>
      <c r="E467" s="948">
        <v>5573</v>
      </c>
      <c r="F467" s="949"/>
      <c r="G467" s="948">
        <v>10571</v>
      </c>
      <c r="H467" s="950"/>
      <c r="I467" s="948">
        <v>17510</v>
      </c>
      <c r="J467" s="951"/>
      <c r="K467" s="952">
        <f>SUM(K468,K469,K470,K471,K472,K473)</f>
        <v>15850</v>
      </c>
      <c r="L467" s="952">
        <f>L471+L473</f>
        <v>15480.42</v>
      </c>
      <c r="M467" s="952">
        <v>15850</v>
      </c>
      <c r="N467" s="949">
        <f>N468+N469+N470+N471+N472+N473+N475</f>
        <v>4542.32</v>
      </c>
      <c r="O467" s="953"/>
      <c r="P467" s="952">
        <f>P471+P473+P474+P475</f>
        <v>9205.869999999999</v>
      </c>
      <c r="Q467" s="953"/>
      <c r="R467" s="952"/>
      <c r="S467" s="952"/>
    </row>
    <row r="468" spans="1:19" ht="12.75">
      <c r="A468" s="92" t="s">
        <v>259</v>
      </c>
      <c r="B468" s="94">
        <v>642</v>
      </c>
      <c r="C468" s="506" t="s">
        <v>266</v>
      </c>
      <c r="D468" s="266">
        <v>0</v>
      </c>
      <c r="E468" s="516"/>
      <c r="F468" s="517"/>
      <c r="G468" s="516"/>
      <c r="H468" s="518"/>
      <c r="I468" s="519">
        <v>900</v>
      </c>
      <c r="J468" s="515"/>
      <c r="K468" s="447">
        <v>0</v>
      </c>
      <c r="L468" s="478"/>
      <c r="M468" s="439">
        <v>0</v>
      </c>
      <c r="N468" s="731"/>
      <c r="O468" s="266"/>
      <c r="P468" s="439"/>
      <c r="Q468" s="266"/>
      <c r="R468" s="478"/>
      <c r="S468" s="478"/>
    </row>
    <row r="469" spans="1:19" ht="12.75">
      <c r="A469" s="18" t="s">
        <v>137</v>
      </c>
      <c r="B469" s="19"/>
      <c r="C469" s="19" t="s">
        <v>245</v>
      </c>
      <c r="D469" s="266">
        <v>0</v>
      </c>
      <c r="E469" s="522">
        <v>0</v>
      </c>
      <c r="F469" s="478"/>
      <c r="G469" s="522">
        <v>0</v>
      </c>
      <c r="H469" s="525"/>
      <c r="I469" s="522">
        <v>0</v>
      </c>
      <c r="J469" s="526"/>
      <c r="K469" s="447">
        <v>0</v>
      </c>
      <c r="L469" s="478"/>
      <c r="M469" s="439">
        <v>0</v>
      </c>
      <c r="N469" s="478"/>
      <c r="O469" s="266"/>
      <c r="P469" s="439"/>
      <c r="Q469" s="266"/>
      <c r="R469" s="478"/>
      <c r="S469" s="478"/>
    </row>
    <row r="470" spans="1:19" ht="12.75">
      <c r="A470" s="145" t="s">
        <v>311</v>
      </c>
      <c r="B470" s="146"/>
      <c r="C470" s="146" t="s">
        <v>251</v>
      </c>
      <c r="D470" s="530"/>
      <c r="E470" s="307">
        <v>1477</v>
      </c>
      <c r="F470" s="527"/>
      <c r="G470" s="307">
        <v>1477</v>
      </c>
      <c r="H470" s="528"/>
      <c r="I470" s="307">
        <v>3021</v>
      </c>
      <c r="J470" s="529"/>
      <c r="K470" s="627"/>
      <c r="L470" s="494"/>
      <c r="M470" s="699"/>
      <c r="N470" s="527"/>
      <c r="O470" s="530"/>
      <c r="P470" s="699"/>
      <c r="Q470" s="530"/>
      <c r="R470" s="494"/>
      <c r="S470" s="494"/>
    </row>
    <row r="471" spans="1:19" ht="12.75">
      <c r="A471" s="150" t="s">
        <v>137</v>
      </c>
      <c r="B471" s="151"/>
      <c r="C471" s="151" t="s">
        <v>252</v>
      </c>
      <c r="D471" s="897">
        <v>13000</v>
      </c>
      <c r="E471" s="898">
        <v>2646</v>
      </c>
      <c r="F471" s="899"/>
      <c r="G471" s="898">
        <v>6250</v>
      </c>
      <c r="H471" s="900"/>
      <c r="I471" s="898">
        <v>10755</v>
      </c>
      <c r="J471" s="531"/>
      <c r="K471" s="901">
        <v>14500</v>
      </c>
      <c r="L471" s="902">
        <v>14179.9</v>
      </c>
      <c r="M471" s="902">
        <v>14500</v>
      </c>
      <c r="N471" s="899">
        <v>3999.9</v>
      </c>
      <c r="O471" s="897"/>
      <c r="P471" s="902">
        <v>7763.15</v>
      </c>
      <c r="Q471" s="897"/>
      <c r="R471" s="902"/>
      <c r="S471" s="902"/>
    </row>
    <row r="472" spans="1:19" ht="12.75">
      <c r="A472" s="145" t="s">
        <v>311</v>
      </c>
      <c r="B472" s="146"/>
      <c r="C472" s="146" t="s">
        <v>253</v>
      </c>
      <c r="D472" s="530"/>
      <c r="E472" s="903">
        <v>1164</v>
      </c>
      <c r="F472" s="904"/>
      <c r="G472" s="903">
        <v>2328</v>
      </c>
      <c r="H472" s="905"/>
      <c r="I472" s="903">
        <v>2328</v>
      </c>
      <c r="J472" s="906"/>
      <c r="K472" s="901"/>
      <c r="L472" s="699"/>
      <c r="M472" s="699"/>
      <c r="N472" s="904"/>
      <c r="O472" s="530"/>
      <c r="P472" s="699"/>
      <c r="Q472" s="530"/>
      <c r="R472" s="699"/>
      <c r="S472" s="699"/>
    </row>
    <row r="473" spans="1:19" s="149" customFormat="1" ht="12.75">
      <c r="A473" s="145" t="s">
        <v>137</v>
      </c>
      <c r="B473" s="146"/>
      <c r="C473" s="146" t="s">
        <v>224</v>
      </c>
      <c r="D473" s="907">
        <v>300</v>
      </c>
      <c r="E473" s="903">
        <v>286</v>
      </c>
      <c r="F473" s="904"/>
      <c r="G473" s="903">
        <v>506</v>
      </c>
      <c r="H473" s="905"/>
      <c r="I473" s="903">
        <v>506</v>
      </c>
      <c r="J473" s="908"/>
      <c r="K473" s="901">
        <v>1350</v>
      </c>
      <c r="L473" s="901">
        <v>1300.52</v>
      </c>
      <c r="M473" s="901">
        <v>1350</v>
      </c>
      <c r="N473" s="904">
        <v>318.92</v>
      </c>
      <c r="O473" s="909"/>
      <c r="P473" s="901">
        <v>503.72</v>
      </c>
      <c r="Q473" s="909"/>
      <c r="R473" s="901"/>
      <c r="S473" s="901"/>
    </row>
    <row r="474" spans="1:19" s="149" customFormat="1" ht="12.75">
      <c r="A474" s="145" t="s">
        <v>137</v>
      </c>
      <c r="B474" s="146"/>
      <c r="C474" s="146" t="s">
        <v>416</v>
      </c>
      <c r="D474" s="907"/>
      <c r="E474" s="903"/>
      <c r="F474" s="904"/>
      <c r="G474" s="903"/>
      <c r="H474" s="905"/>
      <c r="I474" s="903"/>
      <c r="J474" s="908"/>
      <c r="K474" s="901"/>
      <c r="L474" s="901"/>
      <c r="M474" s="901"/>
      <c r="N474" s="904"/>
      <c r="O474" s="909"/>
      <c r="P474" s="901">
        <v>45</v>
      </c>
      <c r="Q474" s="909"/>
      <c r="R474" s="901"/>
      <c r="S474" s="901"/>
    </row>
    <row r="475" spans="1:19" s="149" customFormat="1" ht="12.75">
      <c r="A475" s="145" t="s">
        <v>137</v>
      </c>
      <c r="B475" s="146"/>
      <c r="C475" s="146" t="s">
        <v>400</v>
      </c>
      <c r="D475" s="907"/>
      <c r="E475" s="903"/>
      <c r="F475" s="904"/>
      <c r="G475" s="903"/>
      <c r="H475" s="905"/>
      <c r="I475" s="903"/>
      <c r="J475" s="908"/>
      <c r="K475" s="901"/>
      <c r="L475" s="901"/>
      <c r="M475" s="901"/>
      <c r="N475" s="904">
        <v>223.5</v>
      </c>
      <c r="O475" s="909"/>
      <c r="P475" s="901">
        <v>894</v>
      </c>
      <c r="Q475" s="909"/>
      <c r="R475" s="901"/>
      <c r="S475" s="901"/>
    </row>
    <row r="476" spans="1:19" ht="13.5" thickBot="1">
      <c r="A476" s="53" t="s">
        <v>143</v>
      </c>
      <c r="B476" s="54"/>
      <c r="C476" s="543" t="s">
        <v>144</v>
      </c>
      <c r="D476" s="368">
        <f>SUM(D456)</f>
        <v>33100</v>
      </c>
      <c r="E476" s="349">
        <v>11768</v>
      </c>
      <c r="F476" s="544">
        <v>27.36</v>
      </c>
      <c r="G476" s="349">
        <v>20646</v>
      </c>
      <c r="H476" s="545">
        <v>48.01</v>
      </c>
      <c r="I476" s="349">
        <f>I456</f>
        <v>37544</v>
      </c>
      <c r="J476" s="471">
        <v>81</v>
      </c>
      <c r="K476" s="471">
        <f>SUM(K456)</f>
        <v>40650</v>
      </c>
      <c r="L476" s="471">
        <f>L456</f>
        <v>39059.520000000004</v>
      </c>
      <c r="M476" s="471">
        <v>37350</v>
      </c>
      <c r="N476" s="544">
        <f>N456+N467</f>
        <v>12895.39</v>
      </c>
      <c r="O476" s="849">
        <f>N476/M476</f>
        <v>0.3452580990629183</v>
      </c>
      <c r="P476" s="471">
        <f>P456</f>
        <v>16441.729999999996</v>
      </c>
      <c r="Q476" s="849">
        <f>P476:P477/M476</f>
        <v>0.4402069611780454</v>
      </c>
      <c r="R476" s="471"/>
      <c r="S476" s="471"/>
    </row>
    <row r="477" spans="1:19" ht="13.5" thickBot="1">
      <c r="A477" s="191" t="s">
        <v>145</v>
      </c>
      <c r="B477" s="195"/>
      <c r="C477" s="192"/>
      <c r="D477" s="770">
        <f>SUM(D91,D107,D155,D210,D257,D295,D309,D386,D433,D476)</f>
        <v>1106557</v>
      </c>
      <c r="E477" s="771">
        <v>291286</v>
      </c>
      <c r="F477" s="772">
        <v>25.76</v>
      </c>
      <c r="G477" s="771">
        <v>575933</v>
      </c>
      <c r="H477" s="773">
        <v>50.94</v>
      </c>
      <c r="I477" s="771" t="e">
        <f>SUM(I91,I107,I155,I210,I257,I295,I386,I309,I433,I476)</f>
        <v>#REF!</v>
      </c>
      <c r="J477" s="774"/>
      <c r="K477" s="775">
        <v>1266508.72</v>
      </c>
      <c r="L477" s="775">
        <v>1271012.42</v>
      </c>
      <c r="M477" s="775">
        <v>1265892</v>
      </c>
      <c r="N477" s="772">
        <f>N476+N433+N386+N316+N295+N257+N210+N155+N107+N91</f>
        <v>282002.12</v>
      </c>
      <c r="O477" s="854">
        <f>N477/M477</f>
        <v>0.22276949376408098</v>
      </c>
      <c r="P477" s="775">
        <f>P476+P433+P386+P316+P295+P257+P210+P155+P107+P91</f>
        <v>615004.52</v>
      </c>
      <c r="Q477" s="854">
        <f>P477/M477</f>
        <v>0.48582700577932403</v>
      </c>
      <c r="R477" s="775"/>
      <c r="S477" s="775"/>
    </row>
    <row r="478" spans="1:8" ht="12.75">
      <c r="A478" s="82"/>
      <c r="B478" s="7"/>
      <c r="C478" s="82"/>
      <c r="E478" s="82"/>
      <c r="F478" s="82"/>
      <c r="G478" s="147"/>
      <c r="H478" s="83"/>
    </row>
    <row r="479" spans="1:12" ht="12.75">
      <c r="A479" s="82"/>
      <c r="B479" s="7"/>
      <c r="C479" s="82"/>
      <c r="E479" s="82"/>
      <c r="F479" s="82"/>
      <c r="G479" s="147"/>
      <c r="H479" s="83"/>
      <c r="L479" s="347"/>
    </row>
    <row r="480" spans="1:8" ht="12.75">
      <c r="A480" s="82"/>
      <c r="B480" s="7"/>
      <c r="C480" s="82"/>
      <c r="E480" s="82"/>
      <c r="F480" s="82"/>
      <c r="G480" s="147"/>
      <c r="H480" s="83"/>
    </row>
    <row r="481" spans="1:8" ht="12.75">
      <c r="A481" s="82"/>
      <c r="B481" s="7"/>
      <c r="C481" s="82"/>
      <c r="E481" s="82"/>
      <c r="F481" s="82"/>
      <c r="G481" s="147"/>
      <c r="H481" s="83"/>
    </row>
    <row r="482" spans="1:8" ht="12.75">
      <c r="A482" s="82"/>
      <c r="B482" s="7"/>
      <c r="C482" s="82"/>
      <c r="E482" s="82"/>
      <c r="F482" s="82"/>
      <c r="G482" s="147"/>
      <c r="H482" s="83"/>
    </row>
    <row r="483" spans="1:8" ht="12.75">
      <c r="A483" s="82"/>
      <c r="B483" s="7"/>
      <c r="C483" s="82"/>
      <c r="E483" s="82"/>
      <c r="F483" s="82"/>
      <c r="G483" s="147"/>
      <c r="H483" s="83"/>
    </row>
    <row r="484" spans="1:8" ht="12.75">
      <c r="A484" s="82"/>
      <c r="B484" s="7"/>
      <c r="C484" s="82"/>
      <c r="E484" s="82"/>
      <c r="F484" s="82"/>
      <c r="G484" s="147"/>
      <c r="H484" s="83"/>
    </row>
    <row r="485" spans="1:8" ht="12.75">
      <c r="A485" s="82"/>
      <c r="B485" s="7"/>
      <c r="C485" s="82"/>
      <c r="E485" s="82"/>
      <c r="F485" s="82"/>
      <c r="G485" s="147"/>
      <c r="H485" s="83"/>
    </row>
    <row r="486" spans="1:8" ht="12.75">
      <c r="A486" s="82"/>
      <c r="B486" s="7"/>
      <c r="C486" s="82"/>
      <c r="E486" s="82"/>
      <c r="F486" s="82"/>
      <c r="G486" s="147"/>
      <c r="H486" s="83"/>
    </row>
    <row r="487" spans="1:8" ht="12.75">
      <c r="A487" s="82"/>
      <c r="B487" s="7"/>
      <c r="C487" s="82"/>
      <c r="E487" s="82"/>
      <c r="F487" s="82"/>
      <c r="G487" s="147"/>
      <c r="H487" s="83"/>
    </row>
    <row r="488" spans="1:8" ht="12.75">
      <c r="A488" s="82"/>
      <c r="B488" s="7"/>
      <c r="C488" s="82"/>
      <c r="E488" s="82"/>
      <c r="F488" s="82"/>
      <c r="G488" s="147"/>
      <c r="H488" s="83"/>
    </row>
    <row r="489" spans="1:8" ht="12.75">
      <c r="A489" s="82"/>
      <c r="B489" s="7"/>
      <c r="C489" s="82"/>
      <c r="E489" s="82"/>
      <c r="F489" s="82"/>
      <c r="G489" s="147"/>
      <c r="H489" s="83"/>
    </row>
    <row r="490" spans="1:8" ht="12.75">
      <c r="A490" s="82"/>
      <c r="B490" s="7"/>
      <c r="C490" s="82"/>
      <c r="E490" s="82"/>
      <c r="F490" s="82"/>
      <c r="G490" s="147"/>
      <c r="H490" s="83"/>
    </row>
    <row r="491" spans="1:8" ht="12.75">
      <c r="A491" s="82"/>
      <c r="B491" s="7"/>
      <c r="C491" s="82"/>
      <c r="E491" s="82"/>
      <c r="F491" s="82"/>
      <c r="G491" s="147"/>
      <c r="H491" s="83"/>
    </row>
    <row r="492" spans="1:8" ht="12.75">
      <c r="A492" s="82"/>
      <c r="B492" s="7"/>
      <c r="C492" s="82"/>
      <c r="E492" s="82"/>
      <c r="F492" s="82"/>
      <c r="G492" s="147"/>
      <c r="H492" s="83"/>
    </row>
    <row r="493" spans="1:8" ht="12.75">
      <c r="A493" s="82"/>
      <c r="B493" s="7"/>
      <c r="C493" s="82"/>
      <c r="E493" s="82"/>
      <c r="F493" s="82"/>
      <c r="G493" s="147"/>
      <c r="H493" s="83"/>
    </row>
    <row r="494" spans="1:8" ht="12.75">
      <c r="A494" s="82"/>
      <c r="B494" s="7"/>
      <c r="C494" s="82"/>
      <c r="E494" s="82"/>
      <c r="F494" s="82"/>
      <c r="G494" s="147"/>
      <c r="H494" s="83"/>
    </row>
    <row r="495" spans="1:8" ht="12.75">
      <c r="A495" s="82"/>
      <c r="B495" s="7"/>
      <c r="C495" s="82"/>
      <c r="E495" s="82"/>
      <c r="F495" s="82"/>
      <c r="G495" s="147"/>
      <c r="H495" s="83"/>
    </row>
    <row r="496" spans="1:8" ht="12.75">
      <c r="A496" s="82"/>
      <c r="B496" s="7"/>
      <c r="C496" s="82"/>
      <c r="E496" s="82"/>
      <c r="F496" s="82"/>
      <c r="G496" s="147"/>
      <c r="H496" s="83"/>
    </row>
    <row r="497" spans="1:8" ht="12.75">
      <c r="A497" s="82"/>
      <c r="B497" s="7"/>
      <c r="C497" s="82"/>
      <c r="E497" s="82"/>
      <c r="F497" s="82"/>
      <c r="G497" s="147"/>
      <c r="H497" s="83"/>
    </row>
    <row r="498" spans="1:8" ht="12.75" hidden="1">
      <c r="A498" s="82"/>
      <c r="B498" s="7"/>
      <c r="C498" s="82"/>
      <c r="E498" s="82"/>
      <c r="F498" s="82"/>
      <c r="G498" s="82"/>
      <c r="H498" s="83"/>
    </row>
    <row r="499" spans="1:8" ht="12.75" hidden="1">
      <c r="A499" s="82"/>
      <c r="B499" s="7"/>
      <c r="C499" s="82"/>
      <c r="E499" s="82"/>
      <c r="F499" s="82"/>
      <c r="G499" s="82"/>
      <c r="H499" s="83"/>
    </row>
    <row r="500" spans="1:8" ht="12.75" hidden="1">
      <c r="A500" s="82"/>
      <c r="B500" s="7"/>
      <c r="C500" s="82"/>
      <c r="E500" s="82"/>
      <c r="F500" s="82"/>
      <c r="G500" s="82"/>
      <c r="H500" s="83"/>
    </row>
    <row r="501" spans="1:8" ht="12.75" hidden="1">
      <c r="A501" s="82"/>
      <c r="B501" s="7"/>
      <c r="C501" s="82"/>
      <c r="E501" s="82"/>
      <c r="F501" s="82"/>
      <c r="G501" s="82"/>
      <c r="H501" s="83"/>
    </row>
    <row r="502" spans="1:8" ht="12.75" hidden="1">
      <c r="A502" s="82"/>
      <c r="B502" s="7"/>
      <c r="C502" s="82"/>
      <c r="E502" s="82"/>
      <c r="F502" s="82"/>
      <c r="G502" s="82"/>
      <c r="H502" s="83"/>
    </row>
    <row r="503" spans="1:8" ht="12.75" hidden="1">
      <c r="A503" s="82"/>
      <c r="B503" s="7"/>
      <c r="C503" s="82"/>
      <c r="E503" s="82"/>
      <c r="F503" s="82"/>
      <c r="G503" s="82"/>
      <c r="H503" s="83"/>
    </row>
    <row r="504" spans="1:8" ht="12.75" hidden="1">
      <c r="A504" s="82"/>
      <c r="B504" s="7"/>
      <c r="C504" s="82"/>
      <c r="E504" s="82"/>
      <c r="F504" s="82"/>
      <c r="G504" s="82"/>
      <c r="H504" s="83"/>
    </row>
    <row r="505" spans="1:8" ht="12.75" hidden="1">
      <c r="A505" s="82"/>
      <c r="B505" s="7"/>
      <c r="C505" s="82"/>
      <c r="E505" s="82"/>
      <c r="F505" s="82"/>
      <c r="G505" s="82"/>
      <c r="H505" s="83"/>
    </row>
    <row r="506" spans="1:8" ht="12.75" hidden="1">
      <c r="A506" s="82"/>
      <c r="B506" s="7"/>
      <c r="C506" s="82"/>
      <c r="E506" s="82"/>
      <c r="F506" s="82"/>
      <c r="G506" s="82"/>
      <c r="H506" s="83"/>
    </row>
    <row r="507" spans="1:8" ht="12.75" hidden="1">
      <c r="A507" s="82"/>
      <c r="B507" s="7"/>
      <c r="C507" s="82"/>
      <c r="E507" s="82"/>
      <c r="F507" s="82"/>
      <c r="G507" s="82"/>
      <c r="H507" s="83"/>
    </row>
    <row r="508" spans="1:8" ht="12.75" hidden="1">
      <c r="A508" s="82"/>
      <c r="B508" s="7"/>
      <c r="C508" s="82"/>
      <c r="E508" s="82"/>
      <c r="F508" s="82"/>
      <c r="G508" s="82"/>
      <c r="H508" s="83"/>
    </row>
    <row r="509" spans="1:8" ht="12.75">
      <c r="A509" s="82"/>
      <c r="B509" s="7"/>
      <c r="C509" s="220" t="s">
        <v>146</v>
      </c>
      <c r="E509" s="82"/>
      <c r="F509" s="82"/>
      <c r="G509" s="82"/>
      <c r="H509" s="83"/>
    </row>
    <row r="510" spans="1:8" ht="12.75">
      <c r="A510" s="82"/>
      <c r="B510" s="7"/>
      <c r="C510" s="82"/>
      <c r="E510" s="82"/>
      <c r="F510" s="82"/>
      <c r="G510" s="82"/>
      <c r="H510" s="83"/>
    </row>
    <row r="511" spans="1:19" s="358" customFormat="1" ht="25.5">
      <c r="A511" s="351" t="s">
        <v>146</v>
      </c>
      <c r="B511" s="352"/>
      <c r="C511" s="360"/>
      <c r="D511" s="357">
        <v>2012</v>
      </c>
      <c r="E511" s="541" t="s">
        <v>267</v>
      </c>
      <c r="F511" s="356" t="s">
        <v>2</v>
      </c>
      <c r="G511" s="541" t="s">
        <v>268</v>
      </c>
      <c r="H511" s="356" t="s">
        <v>2</v>
      </c>
      <c r="I511" s="541" t="s">
        <v>269</v>
      </c>
      <c r="J511" s="356" t="s">
        <v>2</v>
      </c>
      <c r="K511" s="430" t="s">
        <v>360</v>
      </c>
      <c r="L511" s="430" t="s">
        <v>383</v>
      </c>
      <c r="M511" s="202">
        <v>2013</v>
      </c>
      <c r="N511" s="430" t="s">
        <v>382</v>
      </c>
      <c r="O511" s="677" t="s">
        <v>2</v>
      </c>
      <c r="P511" s="889" t="s">
        <v>329</v>
      </c>
      <c r="Q511" s="677" t="s">
        <v>2</v>
      </c>
      <c r="R511" s="430" t="s">
        <v>384</v>
      </c>
      <c r="S511" s="430" t="s">
        <v>369</v>
      </c>
    </row>
    <row r="512" spans="1:19" s="43" customFormat="1" ht="11.25">
      <c r="A512" s="374" t="s">
        <v>3</v>
      </c>
      <c r="B512" s="375"/>
      <c r="C512" s="375"/>
      <c r="D512" s="383">
        <v>0</v>
      </c>
      <c r="E512" s="382"/>
      <c r="F512" s="382"/>
      <c r="G512" s="382"/>
      <c r="H512" s="776"/>
      <c r="I512" s="382"/>
      <c r="J512" s="383"/>
      <c r="K512" s="454">
        <v>3200</v>
      </c>
      <c r="L512" s="454">
        <v>3200</v>
      </c>
      <c r="M512" s="693">
        <v>0</v>
      </c>
      <c r="N512" s="454">
        <v>0</v>
      </c>
      <c r="O512" s="382">
        <v>0</v>
      </c>
      <c r="P512" s="454">
        <f>SUM(P513)</f>
        <v>0</v>
      </c>
      <c r="Q512" s="382">
        <v>0</v>
      </c>
      <c r="R512" s="454">
        <v>0</v>
      </c>
      <c r="S512" s="454">
        <v>0</v>
      </c>
    </row>
    <row r="513" spans="1:19" ht="12.75">
      <c r="A513" s="18">
        <v>711</v>
      </c>
      <c r="B513" s="19" t="s">
        <v>11</v>
      </c>
      <c r="C513" s="19" t="s">
        <v>348</v>
      </c>
      <c r="D513" s="188"/>
      <c r="E513" s="411"/>
      <c r="F513" s="522"/>
      <c r="G513" s="411"/>
      <c r="H513" s="525"/>
      <c r="I513" s="411"/>
      <c r="J513" s="188"/>
      <c r="K513" s="469">
        <v>3200</v>
      </c>
      <c r="L513" s="447">
        <v>3200</v>
      </c>
      <c r="M513" s="594">
        <v>0</v>
      </c>
      <c r="N513" s="451"/>
      <c r="O513" s="136"/>
      <c r="P513" s="447"/>
      <c r="Q513" s="136"/>
      <c r="R513" s="447"/>
      <c r="S513" s="447"/>
    </row>
    <row r="514" spans="1:19" ht="12.75">
      <c r="A514" s="12"/>
      <c r="B514" s="12"/>
      <c r="C514" s="12"/>
      <c r="E514" s="76"/>
      <c r="F514" s="73"/>
      <c r="G514" s="76"/>
      <c r="H514" s="59"/>
      <c r="I514" s="76"/>
      <c r="K514" s="69"/>
      <c r="L514" s="453"/>
      <c r="M514" s="475"/>
      <c r="N514" s="747"/>
      <c r="O514" s="30"/>
      <c r="P514" s="453"/>
      <c r="Q514" s="30"/>
      <c r="R514" s="453"/>
      <c r="S514" s="453"/>
    </row>
    <row r="515" spans="1:19" ht="12.75">
      <c r="A515" s="429" t="s">
        <v>77</v>
      </c>
      <c r="B515" s="375"/>
      <c r="C515" s="375"/>
      <c r="D515" s="383">
        <v>0</v>
      </c>
      <c r="E515" s="382"/>
      <c r="F515" s="382"/>
      <c r="G515" s="382"/>
      <c r="H515" s="776"/>
      <c r="I515" s="382"/>
      <c r="J515" s="383"/>
      <c r="K515" s="454">
        <v>6960</v>
      </c>
      <c r="L515" s="454">
        <f>L516</f>
        <v>6960</v>
      </c>
      <c r="M515" s="693">
        <v>0</v>
      </c>
      <c r="N515" s="454">
        <v>0</v>
      </c>
      <c r="O515" s="382">
        <v>0</v>
      </c>
      <c r="P515" s="454">
        <v>0</v>
      </c>
      <c r="Q515" s="382">
        <v>0</v>
      </c>
      <c r="R515" s="454"/>
      <c r="S515" s="454"/>
    </row>
    <row r="516" spans="1:19" ht="12.75">
      <c r="A516" s="152">
        <v>713</v>
      </c>
      <c r="B516" s="119" t="s">
        <v>15</v>
      </c>
      <c r="C516" s="119" t="s">
        <v>328</v>
      </c>
      <c r="D516" s="188"/>
      <c r="E516" s="411"/>
      <c r="F516" s="522"/>
      <c r="G516" s="411"/>
      <c r="H516" s="525"/>
      <c r="I516" s="411"/>
      <c r="J516" s="188"/>
      <c r="K516" s="447">
        <v>6960</v>
      </c>
      <c r="L516" s="447">
        <v>6960</v>
      </c>
      <c r="M516" s="594">
        <v>0</v>
      </c>
      <c r="N516" s="451"/>
      <c r="O516" s="418"/>
      <c r="P516" s="447"/>
      <c r="Q516" s="418"/>
      <c r="R516" s="447"/>
      <c r="S516" s="447"/>
    </row>
    <row r="517" spans="1:19" ht="12.75">
      <c r="A517" s="492">
        <v>713</v>
      </c>
      <c r="B517" s="493" t="s">
        <v>15</v>
      </c>
      <c r="C517" s="493" t="s">
        <v>347</v>
      </c>
      <c r="D517" s="458"/>
      <c r="E517" s="427"/>
      <c r="F517" s="456"/>
      <c r="G517" s="427"/>
      <c r="H517" s="457"/>
      <c r="I517" s="427"/>
      <c r="J517" s="458"/>
      <c r="K517" s="137"/>
      <c r="L517" s="489">
        <v>5000</v>
      </c>
      <c r="M517" s="698"/>
      <c r="N517" s="748"/>
      <c r="O517" s="159"/>
      <c r="P517" s="459"/>
      <c r="Q517" s="159"/>
      <c r="R517" s="459"/>
      <c r="S517" s="459"/>
    </row>
    <row r="518" spans="1:19" s="56" customFormat="1" ht="12.75">
      <c r="A518" s="35"/>
      <c r="B518" s="35"/>
      <c r="C518" s="35"/>
      <c r="D518" s="1"/>
      <c r="E518" s="69"/>
      <c r="F518" s="69"/>
      <c r="G518" s="69"/>
      <c r="H518" s="71"/>
      <c r="I518" s="69"/>
      <c r="J518" s="7"/>
      <c r="K518" s="30"/>
      <c r="L518" s="347"/>
      <c r="M518" s="475"/>
      <c r="N518" s="453"/>
      <c r="O518" s="30"/>
      <c r="P518" s="347"/>
      <c r="Q518" s="30"/>
      <c r="R518" s="347"/>
      <c r="S518" s="347"/>
    </row>
    <row r="519" spans="1:19" s="43" customFormat="1" ht="11.25">
      <c r="A519" s="374" t="s">
        <v>84</v>
      </c>
      <c r="B519" s="375"/>
      <c r="C519" s="375"/>
      <c r="D519" s="383">
        <v>0</v>
      </c>
      <c r="E519" s="382">
        <v>54251</v>
      </c>
      <c r="F519" s="382"/>
      <c r="G519" s="382">
        <v>54251</v>
      </c>
      <c r="H519" s="776"/>
      <c r="I519" s="382">
        <f>I520+I521+I522+I523</f>
        <v>55213</v>
      </c>
      <c r="J519" s="383"/>
      <c r="K519" s="382">
        <v>0</v>
      </c>
      <c r="L519" s="454">
        <v>0</v>
      </c>
      <c r="M519" s="693">
        <v>0</v>
      </c>
      <c r="N519" s="777">
        <v>0</v>
      </c>
      <c r="O519" s="382">
        <v>0</v>
      </c>
      <c r="P519" s="454">
        <v>0</v>
      </c>
      <c r="Q519" s="382">
        <v>0</v>
      </c>
      <c r="R519" s="454"/>
      <c r="S519" s="454"/>
    </row>
    <row r="520" spans="1:19" s="7" customFormat="1" ht="12.75">
      <c r="A520" s="160">
        <v>717</v>
      </c>
      <c r="B520" s="161" t="s">
        <v>13</v>
      </c>
      <c r="C520" s="161" t="s">
        <v>147</v>
      </c>
      <c r="D520" s="188"/>
      <c r="E520" s="159">
        <v>54251</v>
      </c>
      <c r="F520" s="158"/>
      <c r="G520" s="159">
        <v>54251</v>
      </c>
      <c r="H520" s="547"/>
      <c r="I520" s="159">
        <v>29581</v>
      </c>
      <c r="J520" s="188"/>
      <c r="K520" s="137"/>
      <c r="L520" s="447"/>
      <c r="M520" s="594"/>
      <c r="N520" s="459"/>
      <c r="O520" s="136"/>
      <c r="P520" s="447"/>
      <c r="Q520" s="136"/>
      <c r="R520" s="447"/>
      <c r="S520" s="447"/>
    </row>
    <row r="521" spans="1:19" ht="12.75">
      <c r="A521" s="156">
        <v>716</v>
      </c>
      <c r="B521" s="157"/>
      <c r="C521" s="157" t="s">
        <v>151</v>
      </c>
      <c r="D521" s="188"/>
      <c r="E521" s="159"/>
      <c r="F521" s="158"/>
      <c r="G521" s="159"/>
      <c r="H521" s="155"/>
      <c r="I521" s="159">
        <v>914</v>
      </c>
      <c r="J521" s="188"/>
      <c r="K521" s="137"/>
      <c r="L521" s="447"/>
      <c r="M521" s="594"/>
      <c r="N521" s="459"/>
      <c r="O521" s="136"/>
      <c r="P521" s="447"/>
      <c r="Q521" s="136"/>
      <c r="R521" s="447"/>
      <c r="S521" s="447"/>
    </row>
    <row r="522" spans="1:19" ht="12.75">
      <c r="A522" s="132">
        <v>716</v>
      </c>
      <c r="B522" s="124"/>
      <c r="C522" s="124" t="s">
        <v>151</v>
      </c>
      <c r="D522" s="188"/>
      <c r="E522" s="137"/>
      <c r="F522" s="126"/>
      <c r="G522" s="137"/>
      <c r="H522" s="155"/>
      <c r="I522" s="137">
        <v>48</v>
      </c>
      <c r="J522" s="188"/>
      <c r="K522" s="137"/>
      <c r="L522" s="447"/>
      <c r="M522" s="594"/>
      <c r="N522" s="447"/>
      <c r="O522" s="136"/>
      <c r="P522" s="447"/>
      <c r="Q522" s="136"/>
      <c r="R522" s="447"/>
      <c r="S522" s="447"/>
    </row>
    <row r="523" spans="1:19" ht="12.75">
      <c r="A523" s="132">
        <v>717</v>
      </c>
      <c r="B523" s="124"/>
      <c r="C523" s="124" t="s">
        <v>147</v>
      </c>
      <c r="D523" s="188"/>
      <c r="E523" s="137"/>
      <c r="F523" s="126"/>
      <c r="G523" s="137"/>
      <c r="H523" s="155"/>
      <c r="I523" s="137">
        <v>24670</v>
      </c>
      <c r="J523" s="188"/>
      <c r="K523" s="137"/>
      <c r="L523" s="447"/>
      <c r="M523" s="594"/>
      <c r="N523" s="447"/>
      <c r="O523" s="136"/>
      <c r="P523" s="447"/>
      <c r="Q523" s="136"/>
      <c r="R523" s="447"/>
      <c r="S523" s="447"/>
    </row>
    <row r="524" spans="1:19" ht="12.75">
      <c r="A524" s="35"/>
      <c r="B524" s="35"/>
      <c r="C524" s="35"/>
      <c r="E524" s="69"/>
      <c r="F524" s="69"/>
      <c r="G524" s="69"/>
      <c r="H524" s="71"/>
      <c r="I524" s="69"/>
      <c r="J524" s="56"/>
      <c r="K524" s="30"/>
      <c r="L524" s="347"/>
      <c r="M524" s="475"/>
      <c r="N524" s="347"/>
      <c r="O524" s="30"/>
      <c r="Q524" s="30"/>
      <c r="R524" s="347"/>
      <c r="S524" s="347"/>
    </row>
    <row r="525" spans="1:19" s="43" customFormat="1" ht="11.25">
      <c r="A525" s="959" t="s">
        <v>148</v>
      </c>
      <c r="B525" s="959"/>
      <c r="C525" s="959"/>
      <c r="D525" s="383">
        <v>0</v>
      </c>
      <c r="E525" s="382"/>
      <c r="F525" s="382"/>
      <c r="G525" s="382"/>
      <c r="H525" s="776"/>
      <c r="I525" s="382"/>
      <c r="J525" s="383"/>
      <c r="K525" s="382">
        <v>0</v>
      </c>
      <c r="L525" s="454">
        <v>0</v>
      </c>
      <c r="M525" s="693">
        <v>0</v>
      </c>
      <c r="N525" s="454">
        <v>0</v>
      </c>
      <c r="O525" s="382">
        <v>0</v>
      </c>
      <c r="P525" s="454">
        <v>0</v>
      </c>
      <c r="Q525" s="382">
        <v>0</v>
      </c>
      <c r="R525" s="454"/>
      <c r="S525" s="454"/>
    </row>
    <row r="526" spans="1:19" s="56" customFormat="1" ht="12.75">
      <c r="A526" s="216">
        <v>717</v>
      </c>
      <c r="B526" s="216" t="s">
        <v>11</v>
      </c>
      <c r="C526" s="216" t="s">
        <v>149</v>
      </c>
      <c r="D526" s="188"/>
      <c r="E526" s="137"/>
      <c r="F526" s="126"/>
      <c r="G526" s="137"/>
      <c r="H526" s="155"/>
      <c r="I526" s="137"/>
      <c r="J526" s="188"/>
      <c r="K526" s="137"/>
      <c r="L526" s="447"/>
      <c r="M526" s="594"/>
      <c r="N526" s="447"/>
      <c r="O526" s="136"/>
      <c r="P526" s="447"/>
      <c r="Q526" s="136"/>
      <c r="R526" s="447"/>
      <c r="S526" s="447"/>
    </row>
    <row r="527" spans="1:19" ht="12.75">
      <c r="A527" s="35"/>
      <c r="B527" s="35"/>
      <c r="C527" s="35"/>
      <c r="E527" s="69"/>
      <c r="F527" s="72"/>
      <c r="G527" s="69"/>
      <c r="H527" s="71"/>
      <c r="I527" s="69"/>
      <c r="K527" s="30"/>
      <c r="L527" s="347"/>
      <c r="M527" s="475"/>
      <c r="N527" s="347"/>
      <c r="O527" s="30"/>
      <c r="Q527" s="30"/>
      <c r="R527" s="347"/>
      <c r="S527" s="347"/>
    </row>
    <row r="528" spans="1:19" s="43" customFormat="1" ht="11.25">
      <c r="A528" s="383" t="s">
        <v>389</v>
      </c>
      <c r="B528" s="383"/>
      <c r="C528" s="383"/>
      <c r="D528" s="383">
        <v>0</v>
      </c>
      <c r="E528" s="382"/>
      <c r="F528" s="381"/>
      <c r="G528" s="382"/>
      <c r="H528" s="776"/>
      <c r="I528" s="382"/>
      <c r="J528" s="383"/>
      <c r="K528" s="382">
        <v>0</v>
      </c>
      <c r="L528" s="454">
        <v>0</v>
      </c>
      <c r="M528" s="693">
        <v>500000</v>
      </c>
      <c r="N528" s="454">
        <v>0</v>
      </c>
      <c r="O528" s="382">
        <v>0</v>
      </c>
      <c r="P528" s="454">
        <v>0</v>
      </c>
      <c r="Q528" s="382">
        <v>0</v>
      </c>
      <c r="R528" s="454"/>
      <c r="S528" s="454"/>
    </row>
    <row r="529" spans="1:19" s="684" customFormat="1" ht="11.25">
      <c r="A529" s="782">
        <v>717</v>
      </c>
      <c r="B529" s="782" t="s">
        <v>11</v>
      </c>
      <c r="C529" s="782" t="s">
        <v>390</v>
      </c>
      <c r="D529" s="685"/>
      <c r="E529" s="686"/>
      <c r="F529" s="783"/>
      <c r="G529" s="686"/>
      <c r="H529" s="784"/>
      <c r="I529" s="686"/>
      <c r="J529" s="685"/>
      <c r="K529" s="686"/>
      <c r="L529" s="687"/>
      <c r="M529" s="694">
        <v>0</v>
      </c>
      <c r="N529" s="687"/>
      <c r="O529" s="686"/>
      <c r="P529" s="687"/>
      <c r="Q529" s="686"/>
      <c r="R529" s="687"/>
      <c r="S529" s="687"/>
    </row>
    <row r="530" spans="1:19" s="684" customFormat="1" ht="11.25">
      <c r="A530" s="782">
        <v>717</v>
      </c>
      <c r="B530" s="782" t="s">
        <v>11</v>
      </c>
      <c r="C530" s="782" t="s">
        <v>391</v>
      </c>
      <c r="D530" s="685"/>
      <c r="E530" s="686"/>
      <c r="F530" s="783"/>
      <c r="G530" s="686"/>
      <c r="H530" s="784"/>
      <c r="I530" s="686"/>
      <c r="J530" s="685"/>
      <c r="K530" s="686"/>
      <c r="L530" s="687"/>
      <c r="M530" s="694">
        <v>500000</v>
      </c>
      <c r="N530" s="687"/>
      <c r="O530" s="686"/>
      <c r="P530" s="687"/>
      <c r="Q530" s="686"/>
      <c r="R530" s="687"/>
      <c r="S530" s="687"/>
    </row>
    <row r="531" spans="1:19" ht="12.75">
      <c r="A531" s="21"/>
      <c r="B531" s="22"/>
      <c r="C531" s="778"/>
      <c r="D531" s="189"/>
      <c r="E531" s="316"/>
      <c r="F531" s="779"/>
      <c r="G531" s="316"/>
      <c r="H531" s="780"/>
      <c r="I531" s="781"/>
      <c r="J531" s="189"/>
      <c r="K531" s="626"/>
      <c r="L531" s="448"/>
      <c r="M531" s="696"/>
      <c r="N531" s="746"/>
      <c r="O531" s="409"/>
      <c r="P531" s="448"/>
      <c r="Q531" s="409"/>
      <c r="R531" s="448"/>
      <c r="S531" s="448"/>
    </row>
    <row r="532" spans="1:19" s="43" customFormat="1" ht="11.25">
      <c r="A532" s="374" t="s">
        <v>150</v>
      </c>
      <c r="B532" s="375"/>
      <c r="C532" s="376"/>
      <c r="D532" s="378">
        <v>0</v>
      </c>
      <c r="E532" s="263">
        <v>188795</v>
      </c>
      <c r="F532" s="263"/>
      <c r="G532" s="263">
        <v>188795</v>
      </c>
      <c r="H532" s="377"/>
      <c r="I532" s="264">
        <f>I534+I535</f>
        <v>188796</v>
      </c>
      <c r="J532" s="379"/>
      <c r="K532" s="425">
        <v>0</v>
      </c>
      <c r="L532" s="452">
        <v>0</v>
      </c>
      <c r="M532" s="692">
        <v>0</v>
      </c>
      <c r="N532" s="452">
        <v>0</v>
      </c>
      <c r="O532" s="425">
        <v>0</v>
      </c>
      <c r="P532" s="452">
        <v>0</v>
      </c>
      <c r="Q532" s="425">
        <v>0</v>
      </c>
      <c r="R532" s="452"/>
      <c r="S532" s="452"/>
    </row>
    <row r="533" spans="1:19" s="56" customFormat="1" ht="12.75">
      <c r="A533" s="95">
        <v>716</v>
      </c>
      <c r="B533" s="96"/>
      <c r="C533" s="26" t="s">
        <v>151</v>
      </c>
      <c r="D533" s="187"/>
      <c r="E533" s="37"/>
      <c r="F533" s="97"/>
      <c r="G533" s="37"/>
      <c r="H533" s="98"/>
      <c r="I533" s="190"/>
      <c r="J533" s="210"/>
      <c r="K533" s="137"/>
      <c r="L533" s="438"/>
      <c r="M533" s="695"/>
      <c r="N533" s="438"/>
      <c r="O533" s="412"/>
      <c r="P533" s="438"/>
      <c r="Q533" s="412"/>
      <c r="R533" s="438"/>
      <c r="S533" s="438"/>
    </row>
    <row r="534" spans="1:19" ht="12.75">
      <c r="A534" s="160">
        <v>717</v>
      </c>
      <c r="B534" s="161" t="s">
        <v>13</v>
      </c>
      <c r="C534" s="162" t="s">
        <v>152</v>
      </c>
      <c r="D534" s="188"/>
      <c r="E534" s="164">
        <v>188795</v>
      </c>
      <c r="F534" s="163"/>
      <c r="G534" s="164">
        <v>188795</v>
      </c>
      <c r="H534" s="75"/>
      <c r="I534" s="213">
        <v>179356</v>
      </c>
      <c r="J534" s="215"/>
      <c r="K534" s="137"/>
      <c r="L534" s="447"/>
      <c r="M534" s="594"/>
      <c r="N534" s="447"/>
      <c r="O534" s="136"/>
      <c r="P534" s="447"/>
      <c r="Q534" s="136"/>
      <c r="R534" s="447"/>
      <c r="S534" s="447"/>
    </row>
    <row r="535" spans="1:19" ht="12.75">
      <c r="A535" s="132">
        <v>717</v>
      </c>
      <c r="B535" s="124"/>
      <c r="C535" s="125" t="s">
        <v>152</v>
      </c>
      <c r="D535" s="189"/>
      <c r="E535" s="137"/>
      <c r="F535" s="126"/>
      <c r="G535" s="137"/>
      <c r="H535" s="155"/>
      <c r="I535" s="214">
        <v>9440</v>
      </c>
      <c r="J535" s="211"/>
      <c r="K535" s="137"/>
      <c r="L535" s="448"/>
      <c r="M535" s="696"/>
      <c r="N535" s="448"/>
      <c r="O535" s="409"/>
      <c r="P535" s="448"/>
      <c r="Q535" s="409"/>
      <c r="R535" s="448"/>
      <c r="S535" s="448"/>
    </row>
    <row r="536" spans="1:19" s="56" customFormat="1" ht="12.75">
      <c r="A536" s="35"/>
      <c r="B536" s="35"/>
      <c r="C536" s="35"/>
      <c r="D536" s="1"/>
      <c r="E536" s="69"/>
      <c r="F536" s="72"/>
      <c r="G536" s="69"/>
      <c r="H536" s="71"/>
      <c r="I536" s="69"/>
      <c r="K536" s="30"/>
      <c r="L536" s="347"/>
      <c r="M536" s="475"/>
      <c r="N536" s="347"/>
      <c r="O536" s="30"/>
      <c r="P536" s="347"/>
      <c r="Q536" s="30"/>
      <c r="R536" s="347"/>
      <c r="S536" s="347"/>
    </row>
    <row r="537" spans="1:19" s="43" customFormat="1" ht="11.25">
      <c r="A537" s="374" t="s">
        <v>154</v>
      </c>
      <c r="B537" s="375"/>
      <c r="C537" s="376"/>
      <c r="D537" s="380">
        <f>SUM(D538,D539,D540,D541,D542,D544)</f>
        <v>282858</v>
      </c>
      <c r="E537" s="688">
        <v>4190</v>
      </c>
      <c r="F537" s="688"/>
      <c r="G537" s="688">
        <v>5342</v>
      </c>
      <c r="H537" s="689"/>
      <c r="I537" s="426">
        <f>I538+I539+I540+I541+I542+I544</f>
        <v>5342</v>
      </c>
      <c r="J537" s="378"/>
      <c r="K537" s="455">
        <f>SUM(K538,K539,K540,K541,K542,K544)</f>
        <v>147454.05</v>
      </c>
      <c r="L537" s="455">
        <f>L539+L542</f>
        <v>143716.08</v>
      </c>
      <c r="M537" s="692">
        <v>65000</v>
      </c>
      <c r="N537" s="785">
        <v>0</v>
      </c>
      <c r="O537" s="380">
        <v>0</v>
      </c>
      <c r="P537" s="455">
        <v>0</v>
      </c>
      <c r="Q537" s="380">
        <v>0</v>
      </c>
      <c r="R537" s="455"/>
      <c r="S537" s="455"/>
    </row>
    <row r="538" spans="1:19" s="56" customFormat="1" ht="12.75">
      <c r="A538" s="24">
        <v>717</v>
      </c>
      <c r="B538" s="29" t="s">
        <v>11</v>
      </c>
      <c r="C538" s="29" t="s">
        <v>225</v>
      </c>
      <c r="D538" s="216">
        <v>0</v>
      </c>
      <c r="E538" s="137"/>
      <c r="F538" s="126"/>
      <c r="G538" s="137"/>
      <c r="H538" s="155"/>
      <c r="I538" s="137"/>
      <c r="J538" s="188"/>
      <c r="K538" s="447">
        <v>0</v>
      </c>
      <c r="L538" s="447"/>
      <c r="M538" s="467">
        <v>65000</v>
      </c>
      <c r="N538" s="447"/>
      <c r="O538" s="137"/>
      <c r="P538" s="447"/>
      <c r="Q538" s="137"/>
      <c r="R538" s="447"/>
      <c r="S538" s="447"/>
    </row>
    <row r="539" spans="1:19" ht="12.75">
      <c r="A539" s="24">
        <v>716</v>
      </c>
      <c r="B539" s="29"/>
      <c r="C539" s="29" t="s">
        <v>155</v>
      </c>
      <c r="D539" s="216">
        <v>4500</v>
      </c>
      <c r="E539" s="137">
        <v>4190</v>
      </c>
      <c r="F539" s="126"/>
      <c r="G539" s="137">
        <v>5342</v>
      </c>
      <c r="H539" s="155"/>
      <c r="I539" s="137">
        <v>5342</v>
      </c>
      <c r="J539" s="212"/>
      <c r="K539" s="447">
        <v>4500</v>
      </c>
      <c r="L539" s="447">
        <v>3600</v>
      </c>
      <c r="M539" s="467"/>
      <c r="N539" s="447"/>
      <c r="O539" s="137"/>
      <c r="P539" s="447"/>
      <c r="Q539" s="137"/>
      <c r="R539" s="447"/>
      <c r="S539" s="447"/>
    </row>
    <row r="540" spans="1:19" ht="12.75">
      <c r="A540" s="24">
        <v>717</v>
      </c>
      <c r="B540" s="29" t="s">
        <v>11</v>
      </c>
      <c r="C540" s="29" t="s">
        <v>125</v>
      </c>
      <c r="D540" s="216">
        <v>0</v>
      </c>
      <c r="E540" s="137"/>
      <c r="F540" s="126"/>
      <c r="G540" s="137"/>
      <c r="H540" s="155"/>
      <c r="I540" s="137"/>
      <c r="J540" s="212"/>
      <c r="K540" s="447">
        <v>0</v>
      </c>
      <c r="L540" s="447"/>
      <c r="M540" s="467"/>
      <c r="N540" s="447"/>
      <c r="O540" s="137"/>
      <c r="P540" s="447"/>
      <c r="Q540" s="137"/>
      <c r="R540" s="447"/>
      <c r="S540" s="447"/>
    </row>
    <row r="541" spans="1:19" s="56" customFormat="1" ht="12.75">
      <c r="A541" s="24">
        <v>717</v>
      </c>
      <c r="B541" s="29" t="s">
        <v>11</v>
      </c>
      <c r="C541" s="29" t="s">
        <v>227</v>
      </c>
      <c r="D541" s="137">
        <v>50000</v>
      </c>
      <c r="E541" s="137"/>
      <c r="F541" s="126"/>
      <c r="G541" s="137"/>
      <c r="H541" s="155"/>
      <c r="I541" s="137"/>
      <c r="J541" s="212"/>
      <c r="K541" s="447">
        <v>0</v>
      </c>
      <c r="L541" s="447"/>
      <c r="M541" s="467"/>
      <c r="N541" s="447"/>
      <c r="O541" s="137"/>
      <c r="P541" s="447"/>
      <c r="Q541" s="137"/>
      <c r="R541" s="447"/>
      <c r="S541" s="447"/>
    </row>
    <row r="542" spans="1:19" s="56" customFormat="1" ht="12.75">
      <c r="A542" s="24">
        <v>717</v>
      </c>
      <c r="B542" s="29" t="s">
        <v>11</v>
      </c>
      <c r="C542" s="29" t="s">
        <v>228</v>
      </c>
      <c r="D542" s="216">
        <v>218000</v>
      </c>
      <c r="E542" s="137"/>
      <c r="F542" s="126"/>
      <c r="G542" s="137"/>
      <c r="H542" s="155"/>
      <c r="I542" s="137"/>
      <c r="J542" s="216"/>
      <c r="K542" s="447">
        <v>142954.05</v>
      </c>
      <c r="L542" s="447">
        <v>140116.08</v>
      </c>
      <c r="M542" s="467"/>
      <c r="N542" s="447"/>
      <c r="O542" s="416"/>
      <c r="P542" s="447"/>
      <c r="Q542" s="416"/>
      <c r="R542" s="447"/>
      <c r="S542" s="447"/>
    </row>
    <row r="543" spans="1:19" s="56" customFormat="1" ht="12.75">
      <c r="A543" s="490">
        <v>717</v>
      </c>
      <c r="B543" s="491" t="s">
        <v>11</v>
      </c>
      <c r="C543" s="491" t="s">
        <v>346</v>
      </c>
      <c r="D543" s="486"/>
      <c r="E543" s="487"/>
      <c r="F543" s="310"/>
      <c r="G543" s="487"/>
      <c r="H543" s="786"/>
      <c r="I543" s="487"/>
      <c r="J543" s="486"/>
      <c r="K543" s="479"/>
      <c r="L543" s="489">
        <v>131188.9</v>
      </c>
      <c r="M543" s="697"/>
      <c r="N543" s="488"/>
      <c r="O543" s="787"/>
      <c r="P543" s="488"/>
      <c r="Q543" s="787"/>
      <c r="R543" s="489"/>
      <c r="S543" s="489"/>
    </row>
    <row r="544" spans="1:19" s="56" customFormat="1" ht="12.75">
      <c r="A544" s="24">
        <v>717</v>
      </c>
      <c r="B544" s="29" t="s">
        <v>11</v>
      </c>
      <c r="C544" s="29" t="s">
        <v>156</v>
      </c>
      <c r="D544" s="216">
        <v>10358</v>
      </c>
      <c r="E544" s="137"/>
      <c r="F544" s="126"/>
      <c r="G544" s="137"/>
      <c r="H544" s="155"/>
      <c r="I544" s="137"/>
      <c r="J544" s="216"/>
      <c r="K544" s="447">
        <v>0</v>
      </c>
      <c r="L544" s="447"/>
      <c r="M544" s="467"/>
      <c r="N544" s="447"/>
      <c r="O544" s="137"/>
      <c r="P544" s="447"/>
      <c r="Q544" s="137"/>
      <c r="R544" s="447"/>
      <c r="S544" s="447"/>
    </row>
    <row r="545" spans="4:19" s="35" customFormat="1" ht="12.75">
      <c r="D545" s="1"/>
      <c r="E545" s="69"/>
      <c r="F545" s="69"/>
      <c r="G545" s="69"/>
      <c r="H545" s="71"/>
      <c r="I545" s="69"/>
      <c r="K545" s="30"/>
      <c r="L545" s="347"/>
      <c r="M545" s="475"/>
      <c r="N545" s="453"/>
      <c r="O545" s="30"/>
      <c r="P545" s="347"/>
      <c r="Q545" s="30"/>
      <c r="R545" s="347"/>
      <c r="S545" s="347"/>
    </row>
    <row r="546" spans="1:19" s="43" customFormat="1" ht="11.25">
      <c r="A546" s="374" t="s">
        <v>110</v>
      </c>
      <c r="B546" s="375"/>
      <c r="C546" s="375"/>
      <c r="D546" s="383">
        <v>0</v>
      </c>
      <c r="E546" s="382"/>
      <c r="F546" s="382"/>
      <c r="G546" s="382"/>
      <c r="H546" s="776"/>
      <c r="I546" s="382">
        <v>0</v>
      </c>
      <c r="J546" s="383"/>
      <c r="K546" s="454">
        <v>0</v>
      </c>
      <c r="L546" s="454">
        <v>0</v>
      </c>
      <c r="M546" s="693">
        <v>0</v>
      </c>
      <c r="N546" s="777">
        <v>0</v>
      </c>
      <c r="O546" s="382">
        <v>0</v>
      </c>
      <c r="P546" s="454">
        <v>0</v>
      </c>
      <c r="Q546" s="382">
        <v>0</v>
      </c>
      <c r="R546" s="454"/>
      <c r="S546" s="454"/>
    </row>
    <row r="547" spans="1:19" ht="12.75">
      <c r="A547" s="24">
        <v>717</v>
      </c>
      <c r="B547" s="29" t="s">
        <v>11</v>
      </c>
      <c r="C547" s="29" t="s">
        <v>157</v>
      </c>
      <c r="D547" s="188"/>
      <c r="E547" s="126"/>
      <c r="F547" s="126"/>
      <c r="G547" s="126"/>
      <c r="H547" s="155"/>
      <c r="I547" s="126"/>
      <c r="J547" s="212"/>
      <c r="K547" s="137"/>
      <c r="L547" s="447"/>
      <c r="M547" s="594"/>
      <c r="N547" s="469"/>
      <c r="O547" s="136"/>
      <c r="P547" s="447"/>
      <c r="Q547" s="136"/>
      <c r="R547" s="447"/>
      <c r="S547" s="447"/>
    </row>
    <row r="548" spans="1:19" ht="12.75">
      <c r="A548" s="35"/>
      <c r="B548" s="35"/>
      <c r="C548" s="35"/>
      <c r="E548" s="72"/>
      <c r="F548" s="72"/>
      <c r="G548" s="72"/>
      <c r="H548" s="71"/>
      <c r="I548" s="72"/>
      <c r="J548" s="56"/>
      <c r="K548" s="30"/>
      <c r="L548" s="347"/>
      <c r="M548" s="475"/>
      <c r="N548" s="749"/>
      <c r="O548" s="30"/>
      <c r="Q548" s="30"/>
      <c r="R548" s="347"/>
      <c r="S548" s="347"/>
    </row>
    <row r="549" spans="1:19" s="43" customFormat="1" ht="11.25">
      <c r="A549" s="385" t="s">
        <v>124</v>
      </c>
      <c r="B549" s="386"/>
      <c r="C549" s="386"/>
      <c r="D549" s="788"/>
      <c r="E549" s="789">
        <f aca="true" t="shared" si="0" ref="E549:J549">E551+E553</f>
        <v>0</v>
      </c>
      <c r="F549" s="789">
        <f t="shared" si="0"/>
        <v>0</v>
      </c>
      <c r="G549" s="789">
        <f t="shared" si="0"/>
        <v>0</v>
      </c>
      <c r="H549" s="789">
        <f t="shared" si="0"/>
        <v>0</v>
      </c>
      <c r="I549" s="789">
        <f t="shared" si="0"/>
        <v>0</v>
      </c>
      <c r="J549" s="789">
        <f t="shared" si="0"/>
        <v>0</v>
      </c>
      <c r="K549" s="454">
        <v>0</v>
      </c>
      <c r="L549" s="454">
        <v>0</v>
      </c>
      <c r="M549" s="693">
        <v>0</v>
      </c>
      <c r="N549" s="777">
        <v>0</v>
      </c>
      <c r="O549" s="382">
        <v>0</v>
      </c>
      <c r="P549" s="454">
        <v>0</v>
      </c>
      <c r="Q549" s="382">
        <v>0</v>
      </c>
      <c r="R549" s="454"/>
      <c r="S549" s="454"/>
    </row>
    <row r="550" spans="1:19" ht="12.75">
      <c r="A550" s="132">
        <v>716</v>
      </c>
      <c r="B550" s="124"/>
      <c r="C550" s="124" t="s">
        <v>155</v>
      </c>
      <c r="D550" s="216"/>
      <c r="E550" s="126"/>
      <c r="F550" s="126"/>
      <c r="G550" s="126"/>
      <c r="H550" s="155"/>
      <c r="I550" s="126"/>
      <c r="J550" s="212"/>
      <c r="K550" s="137"/>
      <c r="L550" s="447"/>
      <c r="M550" s="467"/>
      <c r="N550" s="469"/>
      <c r="O550" s="137"/>
      <c r="P550" s="447"/>
      <c r="Q550" s="137"/>
      <c r="R550" s="447"/>
      <c r="S550" s="447"/>
    </row>
    <row r="551" spans="1:19" ht="12.75">
      <c r="A551" s="35"/>
      <c r="B551" s="35"/>
      <c r="C551" s="35"/>
      <c r="E551" s="72"/>
      <c r="F551" s="72"/>
      <c r="G551" s="72"/>
      <c r="H551" s="71"/>
      <c r="I551" s="72"/>
      <c r="J551" s="56"/>
      <c r="K551" s="30"/>
      <c r="L551" s="347"/>
      <c r="M551" s="475"/>
      <c r="N551" s="749"/>
      <c r="O551" s="30"/>
      <c r="Q551" s="30"/>
      <c r="R551" s="347"/>
      <c r="S551" s="347"/>
    </row>
    <row r="552" spans="1:19" ht="12.75">
      <c r="A552" s="35"/>
      <c r="B552" s="35"/>
      <c r="C552" s="35"/>
      <c r="E552" s="72"/>
      <c r="F552" s="72"/>
      <c r="G552" s="72"/>
      <c r="H552" s="71"/>
      <c r="I552" s="72"/>
      <c r="J552" s="56"/>
      <c r="K552" s="30"/>
      <c r="L552" s="347"/>
      <c r="M552" s="475"/>
      <c r="N552" s="749"/>
      <c r="O552" s="30"/>
      <c r="Q552" s="30"/>
      <c r="R552" s="347"/>
      <c r="S552" s="347"/>
    </row>
    <row r="553" spans="1:19" s="384" customFormat="1" ht="11.25">
      <c r="A553" s="374" t="s">
        <v>128</v>
      </c>
      <c r="B553" s="375"/>
      <c r="C553" s="375"/>
      <c r="D553" s="789">
        <f>D555+D556</f>
        <v>438000</v>
      </c>
      <c r="E553" s="789">
        <f aca="true" t="shared" si="1" ref="E553:J553">E555+E556</f>
        <v>0</v>
      </c>
      <c r="F553" s="789">
        <f t="shared" si="1"/>
        <v>0</v>
      </c>
      <c r="G553" s="789">
        <f t="shared" si="1"/>
        <v>0</v>
      </c>
      <c r="H553" s="789">
        <f t="shared" si="1"/>
        <v>0</v>
      </c>
      <c r="I553" s="789">
        <f t="shared" si="1"/>
        <v>0</v>
      </c>
      <c r="J553" s="789">
        <f t="shared" si="1"/>
        <v>0</v>
      </c>
      <c r="K553" s="454">
        <f>K555+K556</f>
        <v>436436</v>
      </c>
      <c r="L553" s="454">
        <f>L554+L555+L556</f>
        <v>436435.89</v>
      </c>
      <c r="M553" s="693">
        <v>0</v>
      </c>
      <c r="N553" s="777">
        <v>0</v>
      </c>
      <c r="O553" s="382">
        <v>0</v>
      </c>
      <c r="P553" s="454">
        <v>0</v>
      </c>
      <c r="Q553" s="382">
        <v>0</v>
      </c>
      <c r="R553" s="454"/>
      <c r="S553" s="454"/>
    </row>
    <row r="554" spans="1:19" s="35" customFormat="1" ht="12.75">
      <c r="A554" s="24">
        <v>716</v>
      </c>
      <c r="B554" s="96"/>
      <c r="C554" s="29" t="s">
        <v>151</v>
      </c>
      <c r="D554" s="216"/>
      <c r="E554" s="791"/>
      <c r="F554" s="792"/>
      <c r="G554" s="791"/>
      <c r="H554" s="793"/>
      <c r="I554" s="791"/>
      <c r="J554" s="188"/>
      <c r="K554" s="447"/>
      <c r="L554" s="447"/>
      <c r="M554" s="467"/>
      <c r="N554" s="469"/>
      <c r="O554" s="137"/>
      <c r="P554" s="447"/>
      <c r="Q554" s="137"/>
      <c r="R554" s="447"/>
      <c r="S554" s="447"/>
    </row>
    <row r="555" spans="1:19" ht="12.75">
      <c r="A555" s="24">
        <v>717</v>
      </c>
      <c r="B555" s="29" t="s">
        <v>11</v>
      </c>
      <c r="C555" s="29" t="s">
        <v>153</v>
      </c>
      <c r="D555" s="216"/>
      <c r="E555" s="794"/>
      <c r="F555" s="791"/>
      <c r="G555" s="794"/>
      <c r="H555" s="155"/>
      <c r="I555" s="794"/>
      <c r="J555" s="212"/>
      <c r="K555" s="447"/>
      <c r="L555" s="447"/>
      <c r="M555" s="467"/>
      <c r="N555" s="447"/>
      <c r="O555" s="137"/>
      <c r="P555" s="447"/>
      <c r="Q555" s="137"/>
      <c r="R555" s="447"/>
      <c r="S555" s="447"/>
    </row>
    <row r="556" spans="1:19" ht="12.75">
      <c r="A556" s="113">
        <v>717</v>
      </c>
      <c r="B556" s="114" t="s">
        <v>13</v>
      </c>
      <c r="C556" s="114" t="s">
        <v>158</v>
      </c>
      <c r="D556" s="216">
        <v>438000</v>
      </c>
      <c r="E556" s="794"/>
      <c r="F556" s="791"/>
      <c r="G556" s="794"/>
      <c r="H556" s="155"/>
      <c r="I556" s="794"/>
      <c r="J556" s="212"/>
      <c r="K556" s="447">
        <v>436436</v>
      </c>
      <c r="L556" s="447">
        <v>436435.89</v>
      </c>
      <c r="M556" s="467"/>
      <c r="N556" s="447"/>
      <c r="O556" s="418"/>
      <c r="P556" s="447"/>
      <c r="Q556" s="418"/>
      <c r="R556" s="447"/>
      <c r="S556" s="447"/>
    </row>
    <row r="557" spans="1:19" ht="12.75">
      <c r="A557" s="484">
        <v>717</v>
      </c>
      <c r="B557" s="485" t="s">
        <v>13</v>
      </c>
      <c r="C557" s="485" t="s">
        <v>345</v>
      </c>
      <c r="D557" s="486"/>
      <c r="E557" s="795"/>
      <c r="F557" s="796"/>
      <c r="G557" s="795"/>
      <c r="H557" s="786"/>
      <c r="I557" s="795"/>
      <c r="J557" s="797"/>
      <c r="K557" s="459"/>
      <c r="L557" s="489">
        <v>200743.19</v>
      </c>
      <c r="M557" s="467"/>
      <c r="N557" s="447"/>
      <c r="O557" s="418"/>
      <c r="P557" s="447"/>
      <c r="Q557" s="418"/>
      <c r="R557" s="447"/>
      <c r="S557" s="447"/>
    </row>
    <row r="558" spans="1:19" ht="12.75">
      <c r="A558" s="484"/>
      <c r="B558" s="485"/>
      <c r="C558" s="485"/>
      <c r="D558" s="486"/>
      <c r="E558" s="795"/>
      <c r="F558" s="796"/>
      <c r="G558" s="795"/>
      <c r="H558" s="786"/>
      <c r="I558" s="795"/>
      <c r="J558" s="797"/>
      <c r="K558" s="459"/>
      <c r="L558" s="489"/>
      <c r="M558" s="467"/>
      <c r="N558" s="447"/>
      <c r="O558" s="418"/>
      <c r="P558" s="447"/>
      <c r="Q558" s="418"/>
      <c r="R558" s="447"/>
      <c r="S558" s="447"/>
    </row>
    <row r="559" spans="1:19" s="384" customFormat="1" ht="11.25">
      <c r="A559" s="374" t="s">
        <v>392</v>
      </c>
      <c r="B559" s="375"/>
      <c r="C559" s="375"/>
      <c r="D559" s="789">
        <v>0</v>
      </c>
      <c r="E559" s="789">
        <f aca="true" t="shared" si="2" ref="E559:J559">E561+E562</f>
        <v>247236</v>
      </c>
      <c r="F559" s="789">
        <f t="shared" si="2"/>
        <v>19.39</v>
      </c>
      <c r="G559" s="789">
        <f t="shared" si="2"/>
        <v>248388</v>
      </c>
      <c r="H559" s="789">
        <f t="shared" si="2"/>
        <v>19.48</v>
      </c>
      <c r="I559" s="789" t="e">
        <f t="shared" si="2"/>
        <v>#REF!</v>
      </c>
      <c r="J559" s="789">
        <f t="shared" si="2"/>
        <v>0</v>
      </c>
      <c r="K559" s="454">
        <v>0</v>
      </c>
      <c r="L559" s="454">
        <v>0</v>
      </c>
      <c r="M559" s="693">
        <v>0</v>
      </c>
      <c r="N559" s="777">
        <v>0</v>
      </c>
      <c r="O559" s="382">
        <v>0</v>
      </c>
      <c r="P559" s="454">
        <v>0</v>
      </c>
      <c r="Q559" s="382">
        <v>0</v>
      </c>
      <c r="R559" s="454"/>
      <c r="S559" s="454"/>
    </row>
    <row r="560" spans="1:19" ht="12.75">
      <c r="A560" s="690">
        <v>717</v>
      </c>
      <c r="B560" s="691" t="s">
        <v>11</v>
      </c>
      <c r="C560" s="691" t="s">
        <v>393</v>
      </c>
      <c r="D560" s="486"/>
      <c r="E560" s="795"/>
      <c r="F560" s="796"/>
      <c r="G560" s="795"/>
      <c r="H560" s="786"/>
      <c r="I560" s="795"/>
      <c r="J560" s="797"/>
      <c r="K560" s="459"/>
      <c r="L560" s="489"/>
      <c r="M560" s="467">
        <v>0</v>
      </c>
      <c r="N560" s="447"/>
      <c r="O560" s="418"/>
      <c r="P560" s="447"/>
      <c r="Q560" s="418"/>
      <c r="R560" s="447"/>
      <c r="S560" s="447"/>
    </row>
    <row r="561" spans="1:19" ht="12.75">
      <c r="A561" s="484"/>
      <c r="B561" s="485"/>
      <c r="C561" s="485"/>
      <c r="D561" s="486"/>
      <c r="E561" s="795"/>
      <c r="F561" s="796"/>
      <c r="G561" s="795"/>
      <c r="H561" s="786"/>
      <c r="I561" s="795"/>
      <c r="J561" s="797"/>
      <c r="K561" s="459"/>
      <c r="L561" s="489"/>
      <c r="M561" s="697"/>
      <c r="N561" s="488"/>
      <c r="O561" s="487"/>
      <c r="P561" s="488"/>
      <c r="Q561" s="487"/>
      <c r="R561" s="488"/>
      <c r="S561" s="488"/>
    </row>
    <row r="562" spans="1:19" s="56" customFormat="1" ht="13.5" thickBot="1">
      <c r="A562" s="482" t="s">
        <v>159</v>
      </c>
      <c r="B562" s="483"/>
      <c r="C562" s="790"/>
      <c r="D562" s="770">
        <f>SUM(D512,D519,D525,D528,D532,D537,D546,D553)</f>
        <v>720858</v>
      </c>
      <c r="E562" s="798">
        <v>247236</v>
      </c>
      <c r="F562" s="799">
        <v>19.39</v>
      </c>
      <c r="G562" s="798">
        <v>248388</v>
      </c>
      <c r="H562" s="773">
        <v>19.48</v>
      </c>
      <c r="I562" s="798" t="e">
        <f>I512+I519+I525+I532+#REF!+I537+I546+I553</f>
        <v>#REF!</v>
      </c>
      <c r="J562" s="800"/>
      <c r="K562" s="775">
        <f>SUM(K512,K519,K525,K528,K532,K537,K546,K553,K515)</f>
        <v>594050.05</v>
      </c>
      <c r="L562" s="775">
        <f>L553+L549+L546+L537+L532+L528+L525+L519+L515+L512</f>
        <v>590311.97</v>
      </c>
      <c r="M562" s="801">
        <v>565000</v>
      </c>
      <c r="N562" s="772">
        <f>N559+N553+N549+N546+N537+N532+N528+N525+N519+N515+N512</f>
        <v>0</v>
      </c>
      <c r="O562" s="770">
        <v>0</v>
      </c>
      <c r="P562" s="775">
        <v>0</v>
      </c>
      <c r="Q562" s="770">
        <v>0</v>
      </c>
      <c r="R562" s="775"/>
      <c r="S562" s="775"/>
    </row>
    <row r="563" spans="1:19" s="56" customFormat="1" ht="12.75">
      <c r="A563" s="1"/>
      <c r="B563" s="1"/>
      <c r="C563" s="1"/>
      <c r="D563" s="1"/>
      <c r="E563" s="1"/>
      <c r="F563" s="1"/>
      <c r="G563" s="1"/>
      <c r="H563" s="2"/>
      <c r="I563" s="35"/>
      <c r="J563" s="35"/>
      <c r="K563" s="1"/>
      <c r="L563" s="347"/>
      <c r="M563" s="1"/>
      <c r="N563" s="1"/>
      <c r="O563" s="1"/>
      <c r="P563" s="347"/>
      <c r="Q563" s="1"/>
      <c r="R563" s="347"/>
      <c r="S563" s="347"/>
    </row>
    <row r="564" spans="1:19" s="56" customFormat="1" ht="12.75">
      <c r="A564" s="1"/>
      <c r="B564" s="1"/>
      <c r="C564" s="1"/>
      <c r="D564" s="1"/>
      <c r="E564" s="1"/>
      <c r="F564" s="1"/>
      <c r="G564" s="1"/>
      <c r="H564" s="2"/>
      <c r="I564" s="35"/>
      <c r="J564" s="35"/>
      <c r="K564" s="1"/>
      <c r="L564" s="1"/>
      <c r="M564" s="1"/>
      <c r="N564" s="1"/>
      <c r="O564" s="1"/>
      <c r="P564" s="347"/>
      <c r="Q564" s="1"/>
      <c r="R564" s="1"/>
      <c r="S564" s="1"/>
    </row>
    <row r="565" spans="1:19" s="56" customFormat="1" ht="12.75">
      <c r="A565" s="1"/>
      <c r="B565" s="1"/>
      <c r="C565" s="220" t="s">
        <v>291</v>
      </c>
      <c r="D565" s="1"/>
      <c r="E565" s="1"/>
      <c r="F565" s="1"/>
      <c r="G565" s="1"/>
      <c r="H565" s="2"/>
      <c r="I565" s="35"/>
      <c r="J565" s="35"/>
      <c r="K565" s="1"/>
      <c r="L565" s="1"/>
      <c r="M565" s="1"/>
      <c r="N565" s="1"/>
      <c r="O565" s="1"/>
      <c r="P565" s="347"/>
      <c r="Q565" s="1"/>
      <c r="R565" s="1"/>
      <c r="S565" s="1"/>
    </row>
    <row r="566" spans="1:19" s="56" customFormat="1" ht="12.75">
      <c r="A566" s="1"/>
      <c r="B566" s="1"/>
      <c r="C566" s="1"/>
      <c r="D566" s="1"/>
      <c r="E566" s="1"/>
      <c r="F566" s="1"/>
      <c r="G566" s="1"/>
      <c r="H566" s="2"/>
      <c r="I566" s="35"/>
      <c r="J566" s="35"/>
      <c r="K566" s="1"/>
      <c r="L566" s="1"/>
      <c r="M566" s="1"/>
      <c r="N566" s="1"/>
      <c r="O566" s="1"/>
      <c r="P566" s="347"/>
      <c r="Q566" s="1"/>
      <c r="R566" s="1"/>
      <c r="S566" s="1"/>
    </row>
    <row r="567" spans="1:19" s="358" customFormat="1" ht="25.5">
      <c r="A567" s="351" t="s">
        <v>160</v>
      </c>
      <c r="B567" s="352"/>
      <c r="C567" s="753"/>
      <c r="D567" s="568">
        <v>2012</v>
      </c>
      <c r="E567" s="566" t="s">
        <v>267</v>
      </c>
      <c r="F567" s="567" t="s">
        <v>2</v>
      </c>
      <c r="G567" s="566" t="s">
        <v>268</v>
      </c>
      <c r="H567" s="567" t="s">
        <v>2</v>
      </c>
      <c r="I567" s="566" t="s">
        <v>269</v>
      </c>
      <c r="J567" s="567" t="s">
        <v>2</v>
      </c>
      <c r="K567" s="754" t="s">
        <v>360</v>
      </c>
      <c r="L567" s="754" t="s">
        <v>383</v>
      </c>
      <c r="M567" s="755">
        <v>2013</v>
      </c>
      <c r="N567" s="754" t="s">
        <v>382</v>
      </c>
      <c r="O567" s="756" t="s">
        <v>2</v>
      </c>
      <c r="P567" s="892" t="s">
        <v>329</v>
      </c>
      <c r="Q567" s="756" t="s">
        <v>2</v>
      </c>
      <c r="R567" s="754" t="s">
        <v>384</v>
      </c>
      <c r="S567" s="754" t="s">
        <v>369</v>
      </c>
    </row>
    <row r="568" spans="1:19" s="35" customFormat="1" ht="12.75">
      <c r="A568" s="24">
        <v>824</v>
      </c>
      <c r="B568" s="29"/>
      <c r="C568" s="29" t="s">
        <v>161</v>
      </c>
      <c r="D568" s="216">
        <v>6000</v>
      </c>
      <c r="E568" s="137">
        <v>1539</v>
      </c>
      <c r="F568" s="216"/>
      <c r="G568" s="137">
        <v>3080</v>
      </c>
      <c r="H568" s="155"/>
      <c r="I568" s="137">
        <v>4620</v>
      </c>
      <c r="J568" s="188"/>
      <c r="K568" s="467">
        <v>6000</v>
      </c>
      <c r="L568" s="447">
        <v>5911.14</v>
      </c>
      <c r="M568" s="467">
        <v>0</v>
      </c>
      <c r="N568" s="447">
        <v>214.97</v>
      </c>
      <c r="O568" s="216"/>
      <c r="P568" s="447">
        <v>214.97</v>
      </c>
      <c r="Q568" s="216"/>
      <c r="R568" s="447"/>
      <c r="S568" s="447"/>
    </row>
    <row r="569" spans="1:19" s="35" customFormat="1" ht="13.5" thickBot="1">
      <c r="A569" s="24">
        <v>821</v>
      </c>
      <c r="B569" s="29"/>
      <c r="C569" s="29" t="s">
        <v>162</v>
      </c>
      <c r="D569" s="137">
        <v>333637</v>
      </c>
      <c r="E569" s="137">
        <v>0</v>
      </c>
      <c r="F569" s="216"/>
      <c r="G569" s="137">
        <v>51846</v>
      </c>
      <c r="H569" s="155"/>
      <c r="I569" s="137">
        <v>135333</v>
      </c>
      <c r="J569" s="188"/>
      <c r="K569" s="467">
        <v>188795.17</v>
      </c>
      <c r="L569" s="447">
        <v>188795.17</v>
      </c>
      <c r="M569" s="467">
        <v>160000</v>
      </c>
      <c r="N569" s="447">
        <v>0</v>
      </c>
      <c r="O569" s="418"/>
      <c r="P569" s="447">
        <v>0</v>
      </c>
      <c r="Q569" s="418"/>
      <c r="R569" s="447"/>
      <c r="S569" s="447"/>
    </row>
    <row r="570" spans="1:19" ht="13.5" thickBot="1">
      <c r="A570" s="191" t="s">
        <v>163</v>
      </c>
      <c r="B570" s="195"/>
      <c r="C570" s="192"/>
      <c r="D570" s="770">
        <f>SUM(D568,D569)</f>
        <v>339637</v>
      </c>
      <c r="E570" s="802">
        <v>1539</v>
      </c>
      <c r="F570" s="803">
        <v>1.1</v>
      </c>
      <c r="G570" s="802">
        <v>54926</v>
      </c>
      <c r="H570" s="773">
        <v>39.23</v>
      </c>
      <c r="I570" s="802">
        <f>I568+I569</f>
        <v>139953</v>
      </c>
      <c r="J570" s="804">
        <v>99.97</v>
      </c>
      <c r="K570" s="801">
        <f>SUM(K568,K569)</f>
        <v>194795.17</v>
      </c>
      <c r="L570" s="775">
        <f>L568+L569</f>
        <v>194706.31000000003</v>
      </c>
      <c r="M570" s="801">
        <v>160000</v>
      </c>
      <c r="N570" s="805">
        <f>N568+N569</f>
        <v>214.97</v>
      </c>
      <c r="O570" s="854">
        <f>N570/M570</f>
        <v>0.0013435625</v>
      </c>
      <c r="P570" s="775">
        <f>P568+P569</f>
        <v>214.97</v>
      </c>
      <c r="Q570" s="854">
        <f>P570/M570</f>
        <v>0.0013435625</v>
      </c>
      <c r="R570" s="775"/>
      <c r="S570" s="775"/>
    </row>
    <row r="571" spans="1:8" ht="12.75">
      <c r="A571" s="35"/>
      <c r="B571" s="35"/>
      <c r="C571" s="35"/>
      <c r="E571" s="35"/>
      <c r="F571" s="35"/>
      <c r="G571" s="35"/>
      <c r="H571" s="71"/>
    </row>
    <row r="572" spans="1:8" ht="12.75" customHeight="1">
      <c r="A572" s="35"/>
      <c r="B572" s="35"/>
      <c r="C572" s="35"/>
      <c r="E572" s="35"/>
      <c r="F572" s="35"/>
      <c r="G572" s="35"/>
      <c r="H572" s="71"/>
    </row>
    <row r="573" spans="1:8" ht="12.75">
      <c r="A573" s="35"/>
      <c r="B573" s="35"/>
      <c r="C573" s="35"/>
      <c r="E573" s="35"/>
      <c r="F573" s="35"/>
      <c r="G573" s="35"/>
      <c r="H573" s="71"/>
    </row>
    <row r="574" spans="1:8" ht="13.5" thickBot="1">
      <c r="A574" s="35"/>
      <c r="B574" s="35"/>
      <c r="C574" s="35"/>
      <c r="E574" s="35"/>
      <c r="F574" s="35"/>
      <c r="G574" s="35"/>
      <c r="H574" s="71"/>
    </row>
    <row r="575" spans="1:19" s="358" customFormat="1" ht="26.25" thickBot="1">
      <c r="A575" s="829" t="s">
        <v>164</v>
      </c>
      <c r="B575" s="830"/>
      <c r="C575" s="831"/>
      <c r="D575" s="832">
        <v>2012</v>
      </c>
      <c r="E575" s="833" t="s">
        <v>267</v>
      </c>
      <c r="F575" s="834" t="s">
        <v>2</v>
      </c>
      <c r="G575" s="833" t="s">
        <v>268</v>
      </c>
      <c r="H575" s="834" t="s">
        <v>2</v>
      </c>
      <c r="I575" s="833" t="s">
        <v>269</v>
      </c>
      <c r="J575" s="834" t="s">
        <v>2</v>
      </c>
      <c r="K575" s="835" t="s">
        <v>360</v>
      </c>
      <c r="L575" s="835" t="s">
        <v>383</v>
      </c>
      <c r="M575" s="836">
        <v>2013</v>
      </c>
      <c r="N575" s="835" t="s">
        <v>382</v>
      </c>
      <c r="O575" s="837" t="s">
        <v>2</v>
      </c>
      <c r="P575" s="896" t="s">
        <v>329</v>
      </c>
      <c r="Q575" s="837" t="s">
        <v>2</v>
      </c>
      <c r="R575" s="838" t="s">
        <v>384</v>
      </c>
      <c r="S575" s="838" t="s">
        <v>369</v>
      </c>
    </row>
    <row r="576" spans="1:19" ht="14.25">
      <c r="A576" s="822" t="s">
        <v>165</v>
      </c>
      <c r="B576" s="823"/>
      <c r="C576" s="823"/>
      <c r="D576" s="251">
        <f>SUM(D477)</f>
        <v>1106557</v>
      </c>
      <c r="E576" s="824">
        <f>E477</f>
        <v>291286</v>
      </c>
      <c r="F576" s="825">
        <f>F477</f>
        <v>25.76</v>
      </c>
      <c r="G576" s="824">
        <f>G477</f>
        <v>575933</v>
      </c>
      <c r="H576" s="826">
        <v>50.94</v>
      </c>
      <c r="I576" s="251" t="e">
        <f>I477</f>
        <v>#REF!</v>
      </c>
      <c r="J576" s="827">
        <v>45.21</v>
      </c>
      <c r="K576" s="448">
        <f>SUM(K477)</f>
        <v>1266508.72</v>
      </c>
      <c r="L576" s="448">
        <f>L477</f>
        <v>1271012.42</v>
      </c>
      <c r="M576" s="448">
        <v>1265892</v>
      </c>
      <c r="N576" s="448">
        <f>N477</f>
        <v>282002.12</v>
      </c>
      <c r="O576" s="850">
        <f>N576/M576</f>
        <v>0.22276949376408098</v>
      </c>
      <c r="P576" s="448">
        <f>P477</f>
        <v>615004.52</v>
      </c>
      <c r="Q576" s="850">
        <f>P576/M576</f>
        <v>0.48582700577932403</v>
      </c>
      <c r="R576" s="828"/>
      <c r="S576" s="828"/>
    </row>
    <row r="577" spans="1:19" ht="14.25">
      <c r="A577" s="807" t="s">
        <v>166</v>
      </c>
      <c r="B577" s="101"/>
      <c r="C577" s="101"/>
      <c r="D577" s="216">
        <f>SUM(D562)</f>
        <v>720858</v>
      </c>
      <c r="E577" s="135">
        <f>E562</f>
        <v>247236</v>
      </c>
      <c r="F577" s="450">
        <f>F562</f>
        <v>19.39</v>
      </c>
      <c r="G577" s="135">
        <f>G562</f>
        <v>248388</v>
      </c>
      <c r="H577" s="155">
        <v>19.49</v>
      </c>
      <c r="I577" s="137" t="e">
        <f>I562</f>
        <v>#REF!</v>
      </c>
      <c r="J577" s="806">
        <v>19.48</v>
      </c>
      <c r="K577" s="447">
        <f>SUM(K562)</f>
        <v>594050.05</v>
      </c>
      <c r="L577" s="447">
        <f>L562</f>
        <v>590311.97</v>
      </c>
      <c r="M577" s="447">
        <v>565000</v>
      </c>
      <c r="N577" s="447">
        <f>N562</f>
        <v>0</v>
      </c>
      <c r="O577" s="850">
        <f>N577/M577</f>
        <v>0</v>
      </c>
      <c r="P577" s="447">
        <f>P562</f>
        <v>0</v>
      </c>
      <c r="Q577" s="850">
        <f>P577/M577</f>
        <v>0</v>
      </c>
      <c r="R577" s="808"/>
      <c r="S577" s="808"/>
    </row>
    <row r="578" spans="1:19" ht="14.25">
      <c r="A578" s="807" t="s">
        <v>160</v>
      </c>
      <c r="B578" s="101"/>
      <c r="C578" s="101"/>
      <c r="D578" s="137">
        <f>D570</f>
        <v>339637</v>
      </c>
      <c r="E578" s="135">
        <f>E570</f>
        <v>1539</v>
      </c>
      <c r="F578" s="450">
        <f>F570</f>
        <v>1.1</v>
      </c>
      <c r="G578" s="135">
        <f>G570</f>
        <v>54926</v>
      </c>
      <c r="H578" s="155">
        <v>39.23</v>
      </c>
      <c r="I578" s="137">
        <f>I570</f>
        <v>139953</v>
      </c>
      <c r="J578" s="806">
        <v>99.97</v>
      </c>
      <c r="K578" s="447">
        <f>K570</f>
        <v>194795.17</v>
      </c>
      <c r="L578" s="447">
        <f>L570</f>
        <v>194706.31000000003</v>
      </c>
      <c r="M578" s="447">
        <v>160000</v>
      </c>
      <c r="N578" s="447">
        <f>N570</f>
        <v>214.97</v>
      </c>
      <c r="O578" s="850">
        <f>N578/M578</f>
        <v>0.0013435625</v>
      </c>
      <c r="P578" s="447">
        <f>P570</f>
        <v>214.97</v>
      </c>
      <c r="Q578" s="850">
        <f>P578/M578</f>
        <v>0.0013435625</v>
      </c>
      <c r="R578" s="808"/>
      <c r="S578" s="808"/>
    </row>
    <row r="579" spans="1:19" ht="15.75" thickBot="1">
      <c r="A579" s="809" t="s">
        <v>167</v>
      </c>
      <c r="B579" s="810"/>
      <c r="C579" s="810"/>
      <c r="D579" s="873">
        <f>SUM(D576,D577,D578)</f>
        <v>2167052</v>
      </c>
      <c r="E579" s="874">
        <f>SUM(E576:E578)</f>
        <v>540061</v>
      </c>
      <c r="F579" s="875">
        <v>21.21</v>
      </c>
      <c r="G579" s="874">
        <f>SUM(G576:G578)</f>
        <v>879247</v>
      </c>
      <c r="H579" s="876">
        <v>34.54</v>
      </c>
      <c r="I579" s="873" t="e">
        <f>SUM(I576:I578)</f>
        <v>#REF!</v>
      </c>
      <c r="J579" s="879">
        <v>35.33</v>
      </c>
      <c r="K579" s="878">
        <f>SUM(K576,K577,K578)</f>
        <v>2055353.94</v>
      </c>
      <c r="L579" s="878">
        <f>L576+L577+L578</f>
        <v>2056030.7</v>
      </c>
      <c r="M579" s="878">
        <v>1990892</v>
      </c>
      <c r="N579" s="878">
        <f>N576+N577+N578</f>
        <v>282217.08999999997</v>
      </c>
      <c r="O579" s="852">
        <f>N579/M579</f>
        <v>0.14175409314016027</v>
      </c>
      <c r="P579" s="811">
        <f>P576+P577+P578</f>
        <v>615219.49</v>
      </c>
      <c r="Q579" s="852">
        <f>P579/M579</f>
        <v>0.3090170084565109</v>
      </c>
      <c r="R579" s="812"/>
      <c r="S579" s="812"/>
    </row>
    <row r="580" spans="1:14" ht="15" thickBot="1">
      <c r="A580" s="505"/>
      <c r="B580" s="103"/>
      <c r="C580" s="103"/>
      <c r="E580" s="84"/>
      <c r="F580" s="84"/>
      <c r="G580" s="84"/>
      <c r="H580" s="71"/>
      <c r="J580" s="252"/>
      <c r="K580" s="347"/>
      <c r="L580" s="504"/>
      <c r="M580" s="347"/>
      <c r="N580" s="347"/>
    </row>
    <row r="581" spans="1:19" ht="14.25">
      <c r="A581" s="813" t="s">
        <v>168</v>
      </c>
      <c r="B581" s="814"/>
      <c r="C581" s="814"/>
      <c r="D581" s="815">
        <v>1272308</v>
      </c>
      <c r="E581" s="816" t="e">
        <f>príjmy!E211</f>
        <v>#REF!</v>
      </c>
      <c r="F581" s="817">
        <v>26.23</v>
      </c>
      <c r="G581" s="816" t="e">
        <f>príjmy!G211</f>
        <v>#REF!</v>
      </c>
      <c r="H581" s="818">
        <v>47.98</v>
      </c>
      <c r="I581" s="816" t="e">
        <f>príjmy!I211</f>
        <v>#REF!</v>
      </c>
      <c r="J581" s="819">
        <v>71.3</v>
      </c>
      <c r="K581" s="820">
        <v>1370550.23</v>
      </c>
      <c r="L581" s="820">
        <f>príjmy!L211</f>
        <v>1402630.69</v>
      </c>
      <c r="M581" s="820">
        <v>1402752</v>
      </c>
      <c r="N581" s="817">
        <f>príjmy!N211</f>
        <v>378436.7</v>
      </c>
      <c r="O581" s="851">
        <f>N581/M581</f>
        <v>0.2697816149968063</v>
      </c>
      <c r="P581" s="820">
        <f>príjmy!P211</f>
        <v>689492.09</v>
      </c>
      <c r="Q581" s="851">
        <f>P581/M581</f>
        <v>0.49152814610137785</v>
      </c>
      <c r="R581" s="821"/>
      <c r="S581" s="821"/>
    </row>
    <row r="582" spans="1:19" ht="14.25">
      <c r="A582" s="807" t="s">
        <v>169</v>
      </c>
      <c r="B582" s="101"/>
      <c r="C582" s="101"/>
      <c r="D582" s="137">
        <v>584744</v>
      </c>
      <c r="E582" s="135">
        <f>príjmy!E212</f>
        <v>91</v>
      </c>
      <c r="F582" s="450">
        <v>0</v>
      </c>
      <c r="G582" s="135">
        <f>príjmy!G212</f>
        <v>51932</v>
      </c>
      <c r="H582" s="155">
        <v>4.07</v>
      </c>
      <c r="I582" s="135">
        <f>príjmy!I212</f>
        <v>231302</v>
      </c>
      <c r="J582" s="253">
        <v>18.14</v>
      </c>
      <c r="K582" s="447">
        <v>421774.89</v>
      </c>
      <c r="L582" s="447">
        <f>príjmy!L212</f>
        <v>419518.07999999996</v>
      </c>
      <c r="M582" s="447">
        <v>640000</v>
      </c>
      <c r="N582" s="450">
        <f>príjmy!N212</f>
        <v>1069.62</v>
      </c>
      <c r="O582" s="850">
        <f>N582/M582</f>
        <v>0.0016712812499999998</v>
      </c>
      <c r="P582" s="447">
        <f>príjmy!P212</f>
        <v>2124.78</v>
      </c>
      <c r="Q582" s="850">
        <f>P582/M582</f>
        <v>0.0033199687500000004</v>
      </c>
      <c r="R582" s="808"/>
      <c r="S582" s="808"/>
    </row>
    <row r="583" spans="1:19" ht="14.25">
      <c r="A583" s="807" t="s">
        <v>170</v>
      </c>
      <c r="B583" s="101"/>
      <c r="C583" s="101"/>
      <c r="D583" s="137">
        <v>310000</v>
      </c>
      <c r="E583" s="135">
        <f>príjmy!E213</f>
        <v>246629</v>
      </c>
      <c r="F583" s="450">
        <v>0</v>
      </c>
      <c r="G583" s="135">
        <f>príjmy!G213</f>
        <v>246629</v>
      </c>
      <c r="H583" s="155">
        <v>0</v>
      </c>
      <c r="I583" s="135">
        <f>príjmy!I213</f>
        <v>246629</v>
      </c>
      <c r="J583" s="253">
        <v>0</v>
      </c>
      <c r="K583" s="447">
        <v>310000</v>
      </c>
      <c r="L583" s="447">
        <f>príjmy!L213</f>
        <v>310000</v>
      </c>
      <c r="M583" s="447">
        <v>0</v>
      </c>
      <c r="N583" s="450">
        <f>príjmy!N213</f>
        <v>0</v>
      </c>
      <c r="O583" s="580">
        <v>0</v>
      </c>
      <c r="P583" s="447">
        <f>príjmy!P213</f>
        <v>0</v>
      </c>
      <c r="Q583" s="580">
        <v>0</v>
      </c>
      <c r="R583" s="808"/>
      <c r="S583" s="808"/>
    </row>
    <row r="584" spans="1:19" ht="14.25">
      <c r="A584" s="807" t="s">
        <v>171</v>
      </c>
      <c r="B584" s="101"/>
      <c r="C584" s="101"/>
      <c r="D584" s="137">
        <v>5000</v>
      </c>
      <c r="E584" s="135">
        <f>0+príjmy!E214</f>
        <v>0</v>
      </c>
      <c r="F584" s="450">
        <f>príjmy!G214</f>
        <v>0</v>
      </c>
      <c r="G584" s="135">
        <f>príjmy!G214</f>
        <v>0</v>
      </c>
      <c r="H584" s="155">
        <v>0</v>
      </c>
      <c r="I584" s="135">
        <f>príjmy!I214</f>
        <v>0</v>
      </c>
      <c r="J584" s="253">
        <v>0</v>
      </c>
      <c r="K584" s="447">
        <v>0</v>
      </c>
      <c r="L584" s="447">
        <f>príjmy!E214</f>
        <v>0</v>
      </c>
      <c r="M584" s="447">
        <v>0</v>
      </c>
      <c r="N584" s="450">
        <v>0</v>
      </c>
      <c r="O584" s="853">
        <v>0</v>
      </c>
      <c r="P584" s="447">
        <f>príjmy!P214</f>
        <v>0</v>
      </c>
      <c r="Q584" s="853">
        <v>0</v>
      </c>
      <c r="R584" s="808"/>
      <c r="S584" s="808"/>
    </row>
    <row r="585" spans="1:19" ht="15.75" thickBot="1">
      <c r="A585" s="809" t="s">
        <v>172</v>
      </c>
      <c r="B585" s="810"/>
      <c r="C585" s="810"/>
      <c r="D585" s="873">
        <f>SUM(D581,D582,D583,D584)</f>
        <v>2172052</v>
      </c>
      <c r="E585" s="874" t="e">
        <f>E581+E582+E583+E584</f>
        <v>#REF!</v>
      </c>
      <c r="F585" s="875">
        <v>22.77</v>
      </c>
      <c r="G585" s="874" t="e">
        <f>G581+G582+G583+G584</f>
        <v>#REF!</v>
      </c>
      <c r="H585" s="876">
        <v>35.63</v>
      </c>
      <c r="I585" s="874" t="e">
        <f>I581+I582+I583+I584</f>
        <v>#REF!</v>
      </c>
      <c r="J585" s="877">
        <v>54.31</v>
      </c>
      <c r="K585" s="878">
        <f>SUM(K581,K582,K583,K584)</f>
        <v>2102325.12</v>
      </c>
      <c r="L585" s="878">
        <f>L581+L582+L583+L584</f>
        <v>2132148.77</v>
      </c>
      <c r="M585" s="878">
        <v>2042752</v>
      </c>
      <c r="N585" s="875">
        <f>N581+N582+N583+N584</f>
        <v>379506.32</v>
      </c>
      <c r="O585" s="852">
        <f>N585/M585</f>
        <v>0.18578188639639076</v>
      </c>
      <c r="P585" s="811">
        <f>P581+P582+P583+P584</f>
        <v>691616.87</v>
      </c>
      <c r="Q585" s="852">
        <f>P585/M585</f>
        <v>0.33857113834670094</v>
      </c>
      <c r="R585" s="812"/>
      <c r="S585" s="812"/>
    </row>
    <row r="587" spans="4:19" ht="12.75">
      <c r="D587" s="30"/>
      <c r="K587" s="347"/>
      <c r="L587" s="30"/>
      <c r="M587" s="30"/>
      <c r="N587" s="30"/>
      <c r="O587" s="30"/>
      <c r="Q587" s="30"/>
      <c r="R587" s="30"/>
      <c r="S587" s="30"/>
    </row>
    <row r="589" spans="12:19" ht="12.75">
      <c r="L589" s="30"/>
      <c r="R589" s="30"/>
      <c r="S589" s="30"/>
    </row>
    <row r="590" spans="12:19" ht="12.75">
      <c r="L590" s="149"/>
      <c r="R590" s="149"/>
      <c r="S590" s="149"/>
    </row>
    <row r="603" ht="12.75">
      <c r="K603" s="30"/>
    </row>
  </sheetData>
  <sheetProtection/>
  <mergeCells count="14">
    <mergeCell ref="A2:R2"/>
    <mergeCell ref="I169:R169"/>
    <mergeCell ref="J228:R228"/>
    <mergeCell ref="A5:E5"/>
    <mergeCell ref="A525:C525"/>
    <mergeCell ref="J4:R4"/>
    <mergeCell ref="K100:R100"/>
    <mergeCell ref="K118:R118"/>
    <mergeCell ref="J280:R280"/>
    <mergeCell ref="J298:R298"/>
    <mergeCell ref="I335:R335"/>
    <mergeCell ref="J390:R390"/>
    <mergeCell ref="K453:R453"/>
    <mergeCell ref="J305:R305"/>
  </mergeCells>
  <printOptions/>
  <pageMargins left="0.984251968503937" right="0.5905511811023623" top="0.3937007874015748" bottom="0.3937007874015748" header="0.11811023622047245" footer="0.11811023622047245"/>
  <pageSetup horizontalDpi="300" verticalDpi="300" orientation="landscape" paperSize="9" scale="80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215"/>
  <sheetViews>
    <sheetView tabSelected="1" zoomScalePageLayoutView="0" workbookViewId="0" topLeftCell="A79">
      <selection activeCell="P85" sqref="P8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31.625" style="1" customWidth="1"/>
    <col min="4" max="4" width="10.125" style="1" customWidth="1"/>
    <col min="5" max="5" width="8.75390625" style="1" hidden="1" customWidth="1"/>
    <col min="6" max="6" width="5.75390625" style="1" hidden="1" customWidth="1"/>
    <col min="7" max="7" width="8.75390625" style="1" hidden="1" customWidth="1"/>
    <col min="8" max="8" width="5.75390625" style="3" hidden="1" customWidth="1"/>
    <col min="9" max="9" width="8.75390625" style="1" hidden="1" customWidth="1"/>
    <col min="10" max="10" width="5.75390625" style="1" hidden="1" customWidth="1"/>
    <col min="11" max="11" width="9.75390625" style="1" customWidth="1"/>
    <col min="12" max="12" width="10.00390625" style="1" customWidth="1"/>
    <col min="13" max="13" width="11.00390625" style="1" customWidth="1"/>
    <col min="14" max="14" width="9.75390625" style="30" customWidth="1"/>
    <col min="15" max="15" width="6.00390625" style="1" customWidth="1"/>
    <col min="16" max="16" width="10.00390625" style="1" customWidth="1"/>
    <col min="17" max="17" width="6.125" style="1" customWidth="1"/>
    <col min="18" max="19" width="10.00390625" style="1" customWidth="1"/>
    <col min="20" max="16384" width="9.00390625" style="1" customWidth="1"/>
  </cols>
  <sheetData>
    <row r="2" spans="1:14" ht="15.75">
      <c r="A2" s="976" t="s">
        <v>405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</row>
    <row r="4" ht="15.75">
      <c r="C4" s="183" t="s">
        <v>168</v>
      </c>
    </row>
    <row r="5" spans="1:14" ht="15.75">
      <c r="A5" s="964"/>
      <c r="B5" s="964"/>
      <c r="C5" s="964"/>
      <c r="D5" s="964"/>
      <c r="E5" s="964"/>
      <c r="F5" s="964"/>
      <c r="G5" s="105"/>
      <c r="H5" s="105"/>
      <c r="I5" s="3"/>
      <c r="J5" s="3"/>
      <c r="K5" s="968" t="s">
        <v>270</v>
      </c>
      <c r="L5" s="968"/>
      <c r="M5" s="968"/>
      <c r="N5" s="968"/>
    </row>
    <row r="6" spans="1:19" ht="15.75">
      <c r="A6" s="154"/>
      <c r="B6" s="154"/>
      <c r="C6" s="154"/>
      <c r="D6" s="178"/>
      <c r="E6" s="154"/>
      <c r="F6" s="154"/>
      <c r="G6" s="105"/>
      <c r="H6" s="105"/>
      <c r="I6" s="3"/>
      <c r="J6" s="3"/>
      <c r="K6" s="178"/>
      <c r="L6" s="178"/>
      <c r="M6" s="178"/>
      <c r="N6" s="405"/>
      <c r="O6" s="178"/>
      <c r="P6" s="178"/>
      <c r="Q6" s="178"/>
      <c r="R6" s="178"/>
      <c r="S6" s="178"/>
    </row>
    <row r="8" spans="1:19" s="7" customFormat="1" ht="39.75" customHeight="1">
      <c r="A8" s="4" t="s">
        <v>168</v>
      </c>
      <c r="B8" s="168"/>
      <c r="C8" s="169"/>
      <c r="D8" s="273">
        <v>2012</v>
      </c>
      <c r="E8" s="165" t="s">
        <v>267</v>
      </c>
      <c r="F8" s="170" t="s">
        <v>2</v>
      </c>
      <c r="G8" s="165" t="s">
        <v>268</v>
      </c>
      <c r="H8" s="170" t="s">
        <v>2</v>
      </c>
      <c r="I8" s="165" t="s">
        <v>269</v>
      </c>
      <c r="J8" s="170" t="s">
        <v>2</v>
      </c>
      <c r="K8" s="166" t="s">
        <v>360</v>
      </c>
      <c r="L8" s="430" t="s">
        <v>383</v>
      </c>
      <c r="M8" s="170">
        <v>2013</v>
      </c>
      <c r="N8" s="430" t="s">
        <v>382</v>
      </c>
      <c r="O8" s="677" t="s">
        <v>2</v>
      </c>
      <c r="P8" s="430" t="s">
        <v>329</v>
      </c>
      <c r="Q8" s="677" t="s">
        <v>2</v>
      </c>
      <c r="R8" s="430" t="s">
        <v>384</v>
      </c>
      <c r="S8" s="430" t="s">
        <v>369</v>
      </c>
    </row>
    <row r="9" spans="1:19" s="56" customFormat="1" ht="12.75">
      <c r="A9" s="106" t="s">
        <v>173</v>
      </c>
      <c r="B9" s="107"/>
      <c r="C9" s="108"/>
      <c r="D9" s="337">
        <f>SUM(D10,D11)</f>
        <v>663692</v>
      </c>
      <c r="E9" s="336">
        <f>0+SUM(E10,E11)</f>
        <v>173670</v>
      </c>
      <c r="F9" s="321">
        <v>34.14</v>
      </c>
      <c r="G9" s="336">
        <f>SUM(G10,G11)</f>
        <v>287031</v>
      </c>
      <c r="H9" s="321">
        <v>44.28</v>
      </c>
      <c r="I9" s="336">
        <f>I10+I11</f>
        <v>450357</v>
      </c>
      <c r="J9" s="321">
        <v>69.48</v>
      </c>
      <c r="K9" s="595">
        <f>SUM(K10,K11)</f>
        <v>643981</v>
      </c>
      <c r="L9" s="321">
        <f>L10+L11</f>
        <v>670535.5800000001</v>
      </c>
      <c r="M9" s="321">
        <f>M10+M11</f>
        <v>666192</v>
      </c>
      <c r="N9" s="839">
        <f>N10+N11</f>
        <v>186410.1</v>
      </c>
      <c r="O9" s="842">
        <f>N9/M9</f>
        <v>0.27981437783701996</v>
      </c>
      <c r="P9" s="840">
        <f>P10+P11</f>
        <v>331382.57</v>
      </c>
      <c r="Q9" s="842">
        <f>P9/M9</f>
        <v>0.49742802375291206</v>
      </c>
      <c r="R9" s="321"/>
      <c r="S9" s="321"/>
    </row>
    <row r="10" spans="1:19" s="7" customFormat="1" ht="12.75">
      <c r="A10" s="18">
        <v>111</v>
      </c>
      <c r="B10" s="19" t="s">
        <v>32</v>
      </c>
      <c r="C10" s="20" t="s">
        <v>174</v>
      </c>
      <c r="D10" s="270">
        <v>497500</v>
      </c>
      <c r="E10" s="148">
        <v>154385</v>
      </c>
      <c r="F10" s="51"/>
      <c r="G10" s="148">
        <v>244787</v>
      </c>
      <c r="H10" s="11"/>
      <c r="I10" s="11">
        <v>383055</v>
      </c>
      <c r="J10" s="11"/>
      <c r="K10" s="596">
        <v>497500</v>
      </c>
      <c r="L10" s="431">
        <v>526568.65</v>
      </c>
      <c r="M10" s="431">
        <v>500000</v>
      </c>
      <c r="N10" s="431">
        <v>173413.56</v>
      </c>
      <c r="O10" s="841"/>
      <c r="P10" s="431">
        <v>288422.56</v>
      </c>
      <c r="Q10" s="841"/>
      <c r="R10" s="431"/>
      <c r="S10" s="431"/>
    </row>
    <row r="11" spans="1:19" s="7" customFormat="1" ht="12.75">
      <c r="A11" s="18">
        <v>121</v>
      </c>
      <c r="B11" s="19"/>
      <c r="C11" s="20" t="s">
        <v>175</v>
      </c>
      <c r="D11" s="270">
        <f>SUM(D12,D14,D16)</f>
        <v>166192</v>
      </c>
      <c r="E11" s="148">
        <f>0+SUM(E12,E13,E14,E15,E16)</f>
        <v>19285</v>
      </c>
      <c r="F11" s="51"/>
      <c r="G11" s="148">
        <f>SUM(G12,G13,G14,G15,G16)</f>
        <v>42244</v>
      </c>
      <c r="H11" s="11"/>
      <c r="I11" s="11">
        <f>I12+I13+I14+I15+I16</f>
        <v>67302</v>
      </c>
      <c r="J11" s="11"/>
      <c r="K11" s="596">
        <f>SUM(K12,K14,K16)</f>
        <v>146481</v>
      </c>
      <c r="L11" s="431">
        <f>L12+L14+L16</f>
        <v>143966.93000000002</v>
      </c>
      <c r="M11" s="431">
        <f>M12+M14+M16</f>
        <v>166192</v>
      </c>
      <c r="N11" s="431">
        <f>N12+N14+N16</f>
        <v>12996.54</v>
      </c>
      <c r="O11" s="431"/>
      <c r="P11" s="431">
        <f>P12+P14+P16</f>
        <v>42960.01</v>
      </c>
      <c r="Q11" s="431"/>
      <c r="R11" s="431"/>
      <c r="S11" s="431"/>
    </row>
    <row r="12" spans="1:19" s="7" customFormat="1" ht="12.75">
      <c r="A12" s="24">
        <v>121</v>
      </c>
      <c r="B12" s="29" t="s">
        <v>11</v>
      </c>
      <c r="C12" s="26" t="s">
        <v>176</v>
      </c>
      <c r="D12" s="260">
        <v>139422</v>
      </c>
      <c r="E12" s="109">
        <v>10884</v>
      </c>
      <c r="F12" s="109"/>
      <c r="G12" s="109">
        <v>24256</v>
      </c>
      <c r="H12" s="67"/>
      <c r="I12" s="109">
        <v>45660</v>
      </c>
      <c r="J12" s="109"/>
      <c r="K12" s="52">
        <v>122722</v>
      </c>
      <c r="L12" s="432">
        <v>121619.8</v>
      </c>
      <c r="M12" s="435">
        <v>139422</v>
      </c>
      <c r="N12" s="432">
        <v>5805.02</v>
      </c>
      <c r="O12" s="432"/>
      <c r="P12" s="432">
        <v>25369.75</v>
      </c>
      <c r="Q12" s="432"/>
      <c r="R12" s="432"/>
      <c r="S12" s="432"/>
    </row>
    <row r="13" spans="1:19" ht="12.75">
      <c r="A13" s="24">
        <v>121</v>
      </c>
      <c r="B13" s="29" t="s">
        <v>11</v>
      </c>
      <c r="C13" s="958" t="s">
        <v>419</v>
      </c>
      <c r="D13" s="261">
        <v>17000</v>
      </c>
      <c r="E13" s="109">
        <v>1752</v>
      </c>
      <c r="F13" s="109"/>
      <c r="G13" s="109">
        <v>3635</v>
      </c>
      <c r="H13" s="67"/>
      <c r="I13" s="109">
        <v>3880</v>
      </c>
      <c r="J13" s="109"/>
      <c r="K13" s="597">
        <v>17000</v>
      </c>
      <c r="L13" s="433">
        <v>20368.33</v>
      </c>
      <c r="M13" s="433">
        <v>10000</v>
      </c>
      <c r="N13" s="708">
        <v>2428.75</v>
      </c>
      <c r="O13" s="433"/>
      <c r="P13" s="433">
        <v>2618.97</v>
      </c>
      <c r="Q13" s="433"/>
      <c r="R13" s="433"/>
      <c r="S13" s="433"/>
    </row>
    <row r="14" spans="1:19" ht="12.75">
      <c r="A14" s="24">
        <v>121</v>
      </c>
      <c r="B14" s="29" t="s">
        <v>13</v>
      </c>
      <c r="C14" s="26" t="s">
        <v>177</v>
      </c>
      <c r="D14" s="262">
        <v>26511</v>
      </c>
      <c r="E14" s="37">
        <v>5172</v>
      </c>
      <c r="F14" s="27"/>
      <c r="G14" s="37">
        <v>12033</v>
      </c>
      <c r="H14" s="42"/>
      <c r="I14" s="27">
        <v>15270</v>
      </c>
      <c r="J14" s="27"/>
      <c r="K14" s="52">
        <v>23500</v>
      </c>
      <c r="L14" s="241">
        <v>22071.4</v>
      </c>
      <c r="M14" s="241">
        <v>26511</v>
      </c>
      <c r="N14" s="241">
        <v>7001.08</v>
      </c>
      <c r="O14" s="241"/>
      <c r="P14" s="241">
        <v>17320.19</v>
      </c>
      <c r="Q14" s="241"/>
      <c r="R14" s="241"/>
      <c r="S14" s="241"/>
    </row>
    <row r="15" spans="1:19" ht="12.75">
      <c r="A15" s="24">
        <v>121</v>
      </c>
      <c r="B15" s="29" t="s">
        <v>13</v>
      </c>
      <c r="C15" s="958" t="s">
        <v>420</v>
      </c>
      <c r="D15" s="262">
        <v>3000</v>
      </c>
      <c r="E15" s="37">
        <v>1350</v>
      </c>
      <c r="F15" s="27"/>
      <c r="G15" s="37">
        <v>2054</v>
      </c>
      <c r="H15" s="42"/>
      <c r="I15" s="27">
        <v>2209</v>
      </c>
      <c r="J15" s="27"/>
      <c r="K15" s="597">
        <v>3000</v>
      </c>
      <c r="L15" s="434">
        <v>1697.25</v>
      </c>
      <c r="M15" s="434">
        <v>3000</v>
      </c>
      <c r="N15" s="598">
        <v>1974.83</v>
      </c>
      <c r="O15" s="434"/>
      <c r="P15" s="434">
        <v>2113.59</v>
      </c>
      <c r="Q15" s="434"/>
      <c r="R15" s="434"/>
      <c r="S15" s="434"/>
    </row>
    <row r="16" spans="1:19" ht="12.75">
      <c r="A16" s="24">
        <v>121</v>
      </c>
      <c r="B16" s="29" t="s">
        <v>32</v>
      </c>
      <c r="C16" s="26" t="s">
        <v>178</v>
      </c>
      <c r="D16" s="262">
        <v>259</v>
      </c>
      <c r="E16" s="37">
        <v>127</v>
      </c>
      <c r="F16" s="27"/>
      <c r="G16" s="37">
        <v>266</v>
      </c>
      <c r="H16" s="42"/>
      <c r="I16" s="27">
        <v>283</v>
      </c>
      <c r="J16" s="27"/>
      <c r="K16" s="52">
        <v>259</v>
      </c>
      <c r="L16" s="241">
        <v>275.73</v>
      </c>
      <c r="M16" s="241">
        <v>259</v>
      </c>
      <c r="N16" s="241">
        <v>190.44</v>
      </c>
      <c r="O16" s="241"/>
      <c r="P16" s="241">
        <v>270.07</v>
      </c>
      <c r="Q16" s="241"/>
      <c r="R16" s="241"/>
      <c r="S16" s="241"/>
    </row>
    <row r="17" spans="1:19" ht="12.75">
      <c r="A17" s="35"/>
      <c r="B17" s="35"/>
      <c r="C17" s="35"/>
      <c r="D17" s="111"/>
      <c r="E17" s="69"/>
      <c r="F17" s="110"/>
      <c r="G17" s="69"/>
      <c r="H17" s="45"/>
      <c r="I17" s="110"/>
      <c r="J17" s="110"/>
      <c r="K17" s="71"/>
      <c r="L17" s="71"/>
      <c r="M17" s="71"/>
      <c r="N17" s="400"/>
      <c r="O17" s="71"/>
      <c r="P17" s="71"/>
      <c r="Q17" s="71"/>
      <c r="R17" s="71"/>
      <c r="S17" s="71"/>
    </row>
    <row r="18" spans="1:19" s="38" customFormat="1" ht="12.75">
      <c r="A18" s="8" t="s">
        <v>179</v>
      </c>
      <c r="B18" s="40"/>
      <c r="C18" s="41"/>
      <c r="D18" s="335">
        <f>SUM(D19,D21,D22,D23,D25)</f>
        <v>87937</v>
      </c>
      <c r="E18" s="331">
        <f>SUM(E19,E20,E21,E22,E23,E24,E25)</f>
        <v>25163</v>
      </c>
      <c r="F18" s="243">
        <v>32.94</v>
      </c>
      <c r="G18" s="331">
        <f>SUM(G19,G20,G21,G22,G23,G24,G25)</f>
        <v>35381</v>
      </c>
      <c r="H18" s="243">
        <v>46.31</v>
      </c>
      <c r="I18" s="331">
        <f>I19+I20+I21+I22+I23+I24+I25</f>
        <v>43774</v>
      </c>
      <c r="J18" s="243">
        <v>57.3</v>
      </c>
      <c r="K18" s="362">
        <f>K19+K21+K22+K23+K25</f>
        <v>77045.92</v>
      </c>
      <c r="L18" s="362">
        <f>L19+L21+L22+L23+L25</f>
        <v>77109.20999999999</v>
      </c>
      <c r="M18" s="243">
        <f>M19+M21+M22+M23+M25</f>
        <v>64980</v>
      </c>
      <c r="N18" s="243">
        <f>N19+N21+N22+N23+N25</f>
        <v>37363.79</v>
      </c>
      <c r="O18" s="842">
        <f>N18/M18</f>
        <v>0.5750044629116652</v>
      </c>
      <c r="P18" s="362">
        <f>P19+P21+P22+P23+P25</f>
        <v>47447.03</v>
      </c>
      <c r="Q18" s="842">
        <f>P18/M18</f>
        <v>0.7301789781471222</v>
      </c>
      <c r="R18" s="362"/>
      <c r="S18" s="362"/>
    </row>
    <row r="19" spans="1:19" ht="12.75">
      <c r="A19" s="18">
        <v>133</v>
      </c>
      <c r="B19" s="19" t="s">
        <v>11</v>
      </c>
      <c r="C19" s="20" t="s">
        <v>180</v>
      </c>
      <c r="D19" s="274">
        <v>2450</v>
      </c>
      <c r="E19" s="27">
        <v>1669</v>
      </c>
      <c r="F19" s="27"/>
      <c r="G19" s="27">
        <v>2089</v>
      </c>
      <c r="H19" s="14"/>
      <c r="I19" s="27">
        <v>2201</v>
      </c>
      <c r="J19" s="27"/>
      <c r="K19" s="28">
        <v>2450</v>
      </c>
      <c r="L19" s="241">
        <v>2631.73</v>
      </c>
      <c r="M19" s="241">
        <v>2450</v>
      </c>
      <c r="N19" s="241">
        <v>1635.17</v>
      </c>
      <c r="O19" s="241"/>
      <c r="P19" s="241">
        <v>2432.93</v>
      </c>
      <c r="Q19" s="241"/>
      <c r="R19" s="241"/>
      <c r="S19" s="241"/>
    </row>
    <row r="20" spans="1:19" ht="12.75">
      <c r="A20" s="18">
        <v>133</v>
      </c>
      <c r="B20" s="19" t="s">
        <v>11</v>
      </c>
      <c r="C20" s="957" t="s">
        <v>417</v>
      </c>
      <c r="D20" s="274">
        <v>250</v>
      </c>
      <c r="E20" s="27">
        <v>75</v>
      </c>
      <c r="F20" s="27"/>
      <c r="G20" s="27">
        <v>140</v>
      </c>
      <c r="H20" s="14"/>
      <c r="I20" s="27">
        <v>199</v>
      </c>
      <c r="J20" s="27"/>
      <c r="K20" s="598">
        <v>250</v>
      </c>
      <c r="L20" s="434">
        <v>161.55</v>
      </c>
      <c r="M20" s="434">
        <v>250</v>
      </c>
      <c r="N20" s="598">
        <v>72.29</v>
      </c>
      <c r="O20" s="434"/>
      <c r="P20" s="434">
        <v>109.55</v>
      </c>
      <c r="Q20" s="434"/>
      <c r="R20" s="434"/>
      <c r="S20" s="434"/>
    </row>
    <row r="21" spans="1:19" ht="12.75">
      <c r="A21" s="24">
        <v>133</v>
      </c>
      <c r="B21" s="19" t="s">
        <v>32</v>
      </c>
      <c r="C21" s="20" t="s">
        <v>181</v>
      </c>
      <c r="D21" s="274">
        <v>0</v>
      </c>
      <c r="E21" s="27">
        <v>0</v>
      </c>
      <c r="F21" s="27"/>
      <c r="G21" s="27">
        <v>0</v>
      </c>
      <c r="H21" s="14"/>
      <c r="I21" s="27">
        <v>0</v>
      </c>
      <c r="J21" s="27"/>
      <c r="K21" s="28">
        <v>0</v>
      </c>
      <c r="L21" s="241">
        <v>0</v>
      </c>
      <c r="M21" s="241">
        <v>80</v>
      </c>
      <c r="N21" s="241">
        <v>0</v>
      </c>
      <c r="O21" s="241"/>
      <c r="P21" s="241">
        <v>0</v>
      </c>
      <c r="Q21" s="241"/>
      <c r="R21" s="241"/>
      <c r="S21" s="241"/>
    </row>
    <row r="22" spans="1:19" ht="12.75">
      <c r="A22" s="24">
        <v>133</v>
      </c>
      <c r="B22" s="19" t="s">
        <v>51</v>
      </c>
      <c r="C22" s="20" t="s">
        <v>182</v>
      </c>
      <c r="D22" s="274">
        <v>1450</v>
      </c>
      <c r="E22" s="27">
        <v>229</v>
      </c>
      <c r="F22" s="27"/>
      <c r="G22" s="27">
        <v>595</v>
      </c>
      <c r="H22" s="14"/>
      <c r="I22" s="27">
        <v>1200</v>
      </c>
      <c r="J22" s="27"/>
      <c r="K22" s="28">
        <v>1450</v>
      </c>
      <c r="L22" s="241">
        <v>1075.18</v>
      </c>
      <c r="M22" s="241">
        <v>1450</v>
      </c>
      <c r="N22" s="241">
        <v>262.28</v>
      </c>
      <c r="O22" s="241"/>
      <c r="P22" s="241">
        <v>764</v>
      </c>
      <c r="Q22" s="241"/>
      <c r="R22" s="241"/>
      <c r="S22" s="241"/>
    </row>
    <row r="23" spans="1:19" ht="12.75">
      <c r="A23" s="24">
        <v>133</v>
      </c>
      <c r="B23" s="19" t="s">
        <v>25</v>
      </c>
      <c r="C23" s="20" t="s">
        <v>250</v>
      </c>
      <c r="D23" s="274">
        <v>58037</v>
      </c>
      <c r="E23" s="27">
        <v>7089</v>
      </c>
      <c r="F23" s="27"/>
      <c r="G23" s="27">
        <v>14673</v>
      </c>
      <c r="H23" s="14"/>
      <c r="I23" s="27">
        <v>21895</v>
      </c>
      <c r="J23" s="27"/>
      <c r="K23" s="28">
        <v>35000</v>
      </c>
      <c r="L23" s="241">
        <v>35256.38</v>
      </c>
      <c r="M23" s="241">
        <v>35000</v>
      </c>
      <c r="N23" s="241">
        <v>9105.01</v>
      </c>
      <c r="O23" s="241"/>
      <c r="P23" s="241">
        <v>17888.77</v>
      </c>
      <c r="Q23" s="241"/>
      <c r="R23" s="241"/>
      <c r="S23" s="241"/>
    </row>
    <row r="24" spans="1:19" ht="12.75">
      <c r="A24" s="24">
        <v>133</v>
      </c>
      <c r="B24" s="19" t="s">
        <v>25</v>
      </c>
      <c r="C24" s="957" t="s">
        <v>418</v>
      </c>
      <c r="D24" s="274">
        <v>17000</v>
      </c>
      <c r="E24" s="27">
        <v>1524</v>
      </c>
      <c r="F24" s="27"/>
      <c r="G24" s="27">
        <v>3307</v>
      </c>
      <c r="H24" s="14"/>
      <c r="I24" s="27">
        <v>3702</v>
      </c>
      <c r="J24" s="27"/>
      <c r="K24" s="598">
        <v>4000</v>
      </c>
      <c r="L24" s="434">
        <v>4139.38</v>
      </c>
      <c r="M24" s="434">
        <v>4000</v>
      </c>
      <c r="N24" s="598">
        <v>2013.38</v>
      </c>
      <c r="O24" s="434"/>
      <c r="P24" s="434">
        <v>3262.41</v>
      </c>
      <c r="Q24" s="434"/>
      <c r="R24" s="434"/>
      <c r="S24" s="434"/>
    </row>
    <row r="25" spans="1:19" ht="12.75">
      <c r="A25" s="113">
        <v>133</v>
      </c>
      <c r="B25" s="119" t="s">
        <v>53</v>
      </c>
      <c r="C25" s="115" t="s">
        <v>183</v>
      </c>
      <c r="D25" s="319">
        <v>26000</v>
      </c>
      <c r="E25" s="109">
        <v>14577</v>
      </c>
      <c r="F25" s="109"/>
      <c r="G25" s="109">
        <v>14577</v>
      </c>
      <c r="H25" s="67"/>
      <c r="I25" s="109">
        <v>14577</v>
      </c>
      <c r="J25" s="109"/>
      <c r="K25" s="28">
        <v>38145.92</v>
      </c>
      <c r="L25" s="435">
        <v>38145.92</v>
      </c>
      <c r="M25" s="435">
        <v>26000</v>
      </c>
      <c r="N25" s="435">
        <v>26361.33</v>
      </c>
      <c r="O25" s="435"/>
      <c r="P25" s="435">
        <v>26361.33</v>
      </c>
      <c r="Q25" s="435"/>
      <c r="R25" s="435"/>
      <c r="S25" s="435"/>
    </row>
    <row r="26" spans="1:19" ht="12.75">
      <c r="A26" s="969" t="s">
        <v>271</v>
      </c>
      <c r="B26" s="970"/>
      <c r="C26" s="975"/>
      <c r="D26" s="334">
        <f>SUM(D9,D18)</f>
        <v>751629</v>
      </c>
      <c r="E26" s="329">
        <f>SUM(E9,E18)</f>
        <v>198833</v>
      </c>
      <c r="F26" s="322">
        <v>27.44</v>
      </c>
      <c r="G26" s="329">
        <f>SUM(G9,G18)</f>
        <v>322412</v>
      </c>
      <c r="H26" s="322">
        <v>44.5</v>
      </c>
      <c r="I26" s="329">
        <f>SUM(I9,I18)</f>
        <v>494131</v>
      </c>
      <c r="J26" s="322">
        <v>68.19</v>
      </c>
      <c r="K26" s="436">
        <f>SUM(K9,K18)</f>
        <v>721026.92</v>
      </c>
      <c r="L26" s="436">
        <f>L18+L9</f>
        <v>747644.79</v>
      </c>
      <c r="M26" s="704">
        <f>M9+M18</f>
        <v>731172</v>
      </c>
      <c r="N26" s="709">
        <f>N9+N18</f>
        <v>223773.89</v>
      </c>
      <c r="O26" s="844">
        <f>N26/M26</f>
        <v>0.306048221211972</v>
      </c>
      <c r="P26" s="436">
        <f>P9+P18</f>
        <v>378829.6</v>
      </c>
      <c r="Q26" s="844">
        <f>P26/M26</f>
        <v>0.5181128380189614</v>
      </c>
      <c r="R26" s="436"/>
      <c r="S26" s="436"/>
    </row>
    <row r="27" spans="1:19" ht="12.75">
      <c r="A27" s="35"/>
      <c r="B27" s="12"/>
      <c r="C27" s="12"/>
      <c r="D27" s="111"/>
      <c r="E27" s="167"/>
      <c r="F27" s="84"/>
      <c r="G27" s="167"/>
      <c r="H27" s="68"/>
      <c r="I27" s="84"/>
      <c r="J27" s="84"/>
      <c r="K27" s="111"/>
      <c r="L27" s="111"/>
      <c r="M27" s="111"/>
      <c r="N27" s="110"/>
      <c r="O27" s="111"/>
      <c r="P27" s="111"/>
      <c r="Q27" s="111"/>
      <c r="R27" s="111"/>
      <c r="S27" s="111"/>
    </row>
    <row r="28" spans="1:19" ht="12.75">
      <c r="A28" s="35"/>
      <c r="B28" s="12"/>
      <c r="C28" s="12"/>
      <c r="D28" s="111"/>
      <c r="E28" s="167"/>
      <c r="F28" s="84"/>
      <c r="G28" s="167"/>
      <c r="H28" s="68"/>
      <c r="I28" s="84"/>
      <c r="J28" s="84"/>
      <c r="K28" s="111"/>
      <c r="L28" s="111"/>
      <c r="M28" s="111"/>
      <c r="N28" s="110"/>
      <c r="O28" s="111"/>
      <c r="P28" s="111"/>
      <c r="Q28" s="111"/>
      <c r="R28" s="111"/>
      <c r="S28" s="111"/>
    </row>
    <row r="29" spans="1:19" ht="12.75">
      <c r="A29" s="35"/>
      <c r="B29" s="12"/>
      <c r="C29" s="12"/>
      <c r="D29" s="111"/>
      <c r="E29" s="167"/>
      <c r="F29" s="84"/>
      <c r="G29" s="167"/>
      <c r="H29" s="68"/>
      <c r="I29" s="84"/>
      <c r="J29" s="84"/>
      <c r="K29" s="111"/>
      <c r="L29" s="111"/>
      <c r="M29" s="111"/>
      <c r="N29" s="110"/>
      <c r="O29" s="111"/>
      <c r="P29" s="111"/>
      <c r="Q29" s="111"/>
      <c r="R29" s="111"/>
      <c r="S29" s="111"/>
    </row>
    <row r="30" spans="1:19" ht="12.75">
      <c r="A30" s="35"/>
      <c r="B30" s="12"/>
      <c r="C30" s="12"/>
      <c r="D30" s="111"/>
      <c r="E30" s="167"/>
      <c r="F30" s="84"/>
      <c r="G30" s="167"/>
      <c r="H30" s="68"/>
      <c r="I30" s="84"/>
      <c r="J30" s="84"/>
      <c r="K30" s="111"/>
      <c r="L30" s="111"/>
      <c r="M30" s="111"/>
      <c r="N30" s="110"/>
      <c r="O30" s="111"/>
      <c r="P30" s="111"/>
      <c r="Q30" s="111"/>
      <c r="R30" s="111"/>
      <c r="S30" s="111"/>
    </row>
    <row r="31" spans="1:19" ht="12.75">
      <c r="A31" s="35"/>
      <c r="B31" s="12"/>
      <c r="C31" s="12"/>
      <c r="D31" s="111"/>
      <c r="E31" s="167"/>
      <c r="F31" s="84"/>
      <c r="G31" s="167"/>
      <c r="H31" s="68"/>
      <c r="I31" s="84"/>
      <c r="J31" s="84"/>
      <c r="K31" s="111"/>
      <c r="L31" s="111"/>
      <c r="M31" s="111"/>
      <c r="N31" s="110"/>
      <c r="O31" s="111"/>
      <c r="P31" s="111"/>
      <c r="Q31" s="111"/>
      <c r="R31" s="111"/>
      <c r="S31" s="111"/>
    </row>
    <row r="32" spans="1:19" ht="12.75">
      <c r="A32" s="35"/>
      <c r="B32" s="12"/>
      <c r="C32" s="12"/>
      <c r="D32" s="111"/>
      <c r="E32" s="167"/>
      <c r="F32" s="84"/>
      <c r="G32" s="167"/>
      <c r="H32" s="68"/>
      <c r="I32" s="84"/>
      <c r="J32" s="84"/>
      <c r="K32" s="111"/>
      <c r="L32" s="111"/>
      <c r="M32" s="111"/>
      <c r="N32" s="110"/>
      <c r="O32" s="111"/>
      <c r="P32" s="111"/>
      <c r="Q32" s="111"/>
      <c r="R32" s="111"/>
      <c r="S32" s="111"/>
    </row>
    <row r="33" spans="1:19" ht="12.75">
      <c r="A33" s="35"/>
      <c r="B33" s="12"/>
      <c r="C33" s="12"/>
      <c r="D33" s="111"/>
      <c r="E33" s="167"/>
      <c r="F33" s="84"/>
      <c r="G33" s="167"/>
      <c r="H33" s="68"/>
      <c r="I33" s="84"/>
      <c r="J33" s="84"/>
      <c r="K33" s="111"/>
      <c r="L33" s="111"/>
      <c r="M33" s="111"/>
      <c r="N33" s="110"/>
      <c r="O33" s="111"/>
      <c r="P33" s="111"/>
      <c r="Q33" s="111"/>
      <c r="R33" s="111"/>
      <c r="S33" s="111"/>
    </row>
    <row r="34" spans="1:19" ht="12.75">
      <c r="A34" s="35"/>
      <c r="B34" s="12"/>
      <c r="C34" s="12"/>
      <c r="D34" s="111"/>
      <c r="E34" s="167"/>
      <c r="F34" s="84"/>
      <c r="G34" s="167"/>
      <c r="H34" s="68"/>
      <c r="I34" s="84"/>
      <c r="J34" s="84"/>
      <c r="K34" s="111"/>
      <c r="L34" s="111"/>
      <c r="M34" s="111"/>
      <c r="N34" s="110"/>
      <c r="O34" s="111"/>
      <c r="P34" s="111"/>
      <c r="Q34" s="111"/>
      <c r="R34" s="111"/>
      <c r="S34" s="111"/>
    </row>
    <row r="35" spans="1:19" ht="12.75">
      <c r="A35" s="35"/>
      <c r="B35" s="12"/>
      <c r="C35" s="12"/>
      <c r="D35" s="111"/>
      <c r="E35" s="167"/>
      <c r="F35" s="84"/>
      <c r="G35" s="167"/>
      <c r="H35" s="68"/>
      <c r="I35" s="84"/>
      <c r="J35" s="84"/>
      <c r="K35" s="111"/>
      <c r="L35" s="111"/>
      <c r="M35" s="111"/>
      <c r="N35" s="110"/>
      <c r="O35" s="111"/>
      <c r="P35" s="111"/>
      <c r="Q35" s="111"/>
      <c r="R35" s="111"/>
      <c r="S35" s="111"/>
    </row>
    <row r="36" spans="1:19" ht="12.75">
      <c r="A36" s="35"/>
      <c r="B36" s="12"/>
      <c r="C36" s="12"/>
      <c r="D36" s="111"/>
      <c r="E36" s="167"/>
      <c r="F36" s="84"/>
      <c r="G36" s="167"/>
      <c r="H36" s="68"/>
      <c r="I36" s="84"/>
      <c r="J36" s="84"/>
      <c r="K36" s="111"/>
      <c r="L36" s="111"/>
      <c r="M36" s="111"/>
      <c r="N36" s="110"/>
      <c r="O36" s="111"/>
      <c r="P36" s="111"/>
      <c r="Q36" s="111"/>
      <c r="R36" s="111"/>
      <c r="S36" s="111"/>
    </row>
    <row r="37" spans="1:19" ht="12.75">
      <c r="A37" s="35"/>
      <c r="B37" s="12"/>
      <c r="C37" s="12"/>
      <c r="D37" s="111"/>
      <c r="E37" s="167"/>
      <c r="F37" s="84"/>
      <c r="G37" s="167"/>
      <c r="H37" s="68"/>
      <c r="I37" s="84"/>
      <c r="J37" s="84"/>
      <c r="K37" s="111"/>
      <c r="L37" s="111"/>
      <c r="M37" s="111"/>
      <c r="N37" s="110"/>
      <c r="O37" s="111"/>
      <c r="P37" s="111"/>
      <c r="Q37" s="111"/>
      <c r="R37" s="111"/>
      <c r="S37" s="111"/>
    </row>
    <row r="38" spans="1:19" ht="12.75">
      <c r="A38" s="35"/>
      <c r="B38" s="12"/>
      <c r="C38" s="12"/>
      <c r="D38" s="111"/>
      <c r="E38" s="167"/>
      <c r="F38" s="84"/>
      <c r="G38" s="167"/>
      <c r="H38" s="68"/>
      <c r="I38" s="84"/>
      <c r="J38" s="84"/>
      <c r="K38" s="111"/>
      <c r="L38" s="111"/>
      <c r="M38" s="111"/>
      <c r="N38" s="110"/>
      <c r="O38" s="111"/>
      <c r="P38" s="111"/>
      <c r="Q38" s="111"/>
      <c r="R38" s="111"/>
      <c r="S38" s="111"/>
    </row>
    <row r="39" spans="1:19" ht="12.75">
      <c r="A39" s="35"/>
      <c r="B39" s="12"/>
      <c r="C39" s="12"/>
      <c r="D39" s="111"/>
      <c r="E39" s="167"/>
      <c r="F39" s="84"/>
      <c r="G39" s="167"/>
      <c r="H39" s="68"/>
      <c r="I39" s="84"/>
      <c r="J39" s="84"/>
      <c r="K39" s="111"/>
      <c r="L39" s="111"/>
      <c r="M39" s="111"/>
      <c r="N39" s="110"/>
      <c r="O39" s="111"/>
      <c r="P39" s="111"/>
      <c r="Q39" s="111"/>
      <c r="R39" s="111"/>
      <c r="S39" s="111"/>
    </row>
    <row r="40" spans="1:19" ht="12.75">
      <c r="A40" s="35"/>
      <c r="B40" s="12"/>
      <c r="C40" s="12"/>
      <c r="D40" s="111"/>
      <c r="E40" s="167"/>
      <c r="F40" s="84"/>
      <c r="G40" s="167"/>
      <c r="H40" s="68"/>
      <c r="I40" s="84"/>
      <c r="J40" s="84"/>
      <c r="K40" s="111"/>
      <c r="L40" s="111"/>
      <c r="M40" s="111"/>
      <c r="N40" s="110"/>
      <c r="O40" s="111"/>
      <c r="P40" s="111"/>
      <c r="Q40" s="111"/>
      <c r="R40" s="111"/>
      <c r="S40" s="111"/>
    </row>
    <row r="41" spans="1:14" ht="15.75">
      <c r="A41" s="35"/>
      <c r="B41" s="12"/>
      <c r="C41" s="12"/>
      <c r="D41" s="167"/>
      <c r="E41" s="167"/>
      <c r="F41" s="84"/>
      <c r="G41" s="167"/>
      <c r="H41" s="68"/>
      <c r="I41" s="84"/>
      <c r="J41" s="84"/>
      <c r="K41" s="968" t="s">
        <v>272</v>
      </c>
      <c r="L41" s="968"/>
      <c r="M41" s="968"/>
      <c r="N41" s="968"/>
    </row>
    <row r="42" spans="1:19" ht="16.5" thickBot="1">
      <c r="A42" s="35"/>
      <c r="B42" s="12"/>
      <c r="C42" s="12"/>
      <c r="D42" s="178"/>
      <c r="E42" s="167"/>
      <c r="F42" s="84"/>
      <c r="G42" s="167"/>
      <c r="H42" s="68"/>
      <c r="I42" s="84"/>
      <c r="J42" s="84"/>
      <c r="K42" s="178"/>
      <c r="L42" s="178"/>
      <c r="M42" s="178"/>
      <c r="N42" s="405"/>
      <c r="O42" s="178"/>
      <c r="P42" s="178"/>
      <c r="Q42" s="178"/>
      <c r="R42" s="178"/>
      <c r="S42" s="178"/>
    </row>
    <row r="43" spans="1:20" s="7" customFormat="1" ht="26.25" thickBot="1">
      <c r="A43" s="4" t="s">
        <v>168</v>
      </c>
      <c r="B43" s="865"/>
      <c r="C43" s="866"/>
      <c r="D43" s="867">
        <v>2012</v>
      </c>
      <c r="E43" s="868" t="s">
        <v>267</v>
      </c>
      <c r="F43" s="869" t="s">
        <v>2</v>
      </c>
      <c r="G43" s="868" t="s">
        <v>268</v>
      </c>
      <c r="H43" s="869" t="s">
        <v>2</v>
      </c>
      <c r="I43" s="868" t="s">
        <v>269</v>
      </c>
      <c r="J43" s="869" t="s">
        <v>2</v>
      </c>
      <c r="K43" s="870" t="s">
        <v>360</v>
      </c>
      <c r="L43" s="870" t="s">
        <v>383</v>
      </c>
      <c r="M43" s="869">
        <v>2013</v>
      </c>
      <c r="N43" s="870" t="s">
        <v>382</v>
      </c>
      <c r="O43" s="871" t="s">
        <v>2</v>
      </c>
      <c r="P43" s="870" t="s">
        <v>329</v>
      </c>
      <c r="Q43" s="871" t="s">
        <v>2</v>
      </c>
      <c r="R43" s="870" t="s">
        <v>384</v>
      </c>
      <c r="S43" s="872" t="s">
        <v>369</v>
      </c>
      <c r="T43" s="857"/>
    </row>
    <row r="44" spans="1:19" s="56" customFormat="1" ht="12.75">
      <c r="A44" s="8" t="s">
        <v>184</v>
      </c>
      <c r="B44" s="858"/>
      <c r="C44" s="859"/>
      <c r="D44" s="860">
        <f>SUM(D45,D46,D47,D48,D49)</f>
        <v>42000</v>
      </c>
      <c r="E44" s="861">
        <f>SUM(E45,E46,E47,E48,E49)</f>
        <v>5805</v>
      </c>
      <c r="F44" s="862">
        <v>12.35</v>
      </c>
      <c r="G44" s="861">
        <f>SUM(G45,G46,G47,G48,G49)</f>
        <v>19875</v>
      </c>
      <c r="H44" s="862">
        <v>42.29</v>
      </c>
      <c r="I44" s="861">
        <f>I45+I46+I47++I48+I49</f>
        <v>27228</v>
      </c>
      <c r="J44" s="862">
        <v>57.93</v>
      </c>
      <c r="K44" s="863">
        <f>SUM(K45,K46,K47,K48,K49)</f>
        <v>37000</v>
      </c>
      <c r="L44" s="862">
        <f>SUM(L45:L49)</f>
        <v>38167.49</v>
      </c>
      <c r="M44" s="862">
        <f>M45+M46+M47+M48+M49</f>
        <v>40000</v>
      </c>
      <c r="N44" s="862">
        <f>N45+N46+N47+N48+N49</f>
        <v>7528.33</v>
      </c>
      <c r="O44" s="864">
        <f>N44/M44</f>
        <v>0.18820825</v>
      </c>
      <c r="P44" s="862">
        <f>SUM(P45:P49)</f>
        <v>14988.75</v>
      </c>
      <c r="Q44" s="842">
        <f>P44/M44</f>
        <v>0.37471875</v>
      </c>
      <c r="R44" s="862"/>
      <c r="S44" s="862"/>
    </row>
    <row r="45" spans="1:19" ht="12.75">
      <c r="A45" s="24">
        <v>211</v>
      </c>
      <c r="B45" s="19" t="s">
        <v>32</v>
      </c>
      <c r="C45" s="20" t="s">
        <v>185</v>
      </c>
      <c r="D45" s="275">
        <v>0</v>
      </c>
      <c r="E45" s="51">
        <v>0</v>
      </c>
      <c r="F45" s="27"/>
      <c r="G45" s="51">
        <v>0</v>
      </c>
      <c r="H45" s="11"/>
      <c r="I45" s="27"/>
      <c r="J45" s="27"/>
      <c r="K45" s="600">
        <v>0</v>
      </c>
      <c r="L45" s="241">
        <v>0</v>
      </c>
      <c r="M45" s="241">
        <v>0</v>
      </c>
      <c r="N45" s="241">
        <v>0</v>
      </c>
      <c r="O45" s="241"/>
      <c r="P45" s="241">
        <v>0</v>
      </c>
      <c r="Q45" s="241"/>
      <c r="R45" s="241"/>
      <c r="S45" s="241"/>
    </row>
    <row r="46" spans="1:19" ht="12.75">
      <c r="A46" s="24">
        <v>212</v>
      </c>
      <c r="B46" s="19" t="s">
        <v>13</v>
      </c>
      <c r="C46" s="20" t="s">
        <v>186</v>
      </c>
      <c r="D46" s="275">
        <v>8000</v>
      </c>
      <c r="E46" s="51">
        <v>123</v>
      </c>
      <c r="F46" s="27"/>
      <c r="G46" s="51">
        <v>7545</v>
      </c>
      <c r="H46" s="11"/>
      <c r="I46" s="27">
        <v>7615</v>
      </c>
      <c r="J46" s="27"/>
      <c r="K46" s="600">
        <v>8000</v>
      </c>
      <c r="L46" s="241">
        <v>9359.1</v>
      </c>
      <c r="M46" s="241">
        <v>8000</v>
      </c>
      <c r="N46" s="241">
        <v>110.78</v>
      </c>
      <c r="O46" s="241"/>
      <c r="P46" s="241">
        <v>250.2</v>
      </c>
      <c r="Q46" s="241"/>
      <c r="R46" s="241"/>
      <c r="S46" s="241"/>
    </row>
    <row r="47" spans="1:19" ht="12.75">
      <c r="A47" s="24">
        <v>212</v>
      </c>
      <c r="B47" s="19" t="s">
        <v>32</v>
      </c>
      <c r="C47" s="20" t="s">
        <v>187</v>
      </c>
      <c r="D47" s="275">
        <v>23000</v>
      </c>
      <c r="E47" s="51">
        <v>3806</v>
      </c>
      <c r="F47" s="27"/>
      <c r="G47" s="51">
        <v>8033</v>
      </c>
      <c r="H47" s="11"/>
      <c r="I47" s="27">
        <v>12205</v>
      </c>
      <c r="J47" s="27"/>
      <c r="K47" s="600">
        <v>17000</v>
      </c>
      <c r="L47" s="241">
        <v>16214.79</v>
      </c>
      <c r="M47" s="241">
        <v>17000</v>
      </c>
      <c r="N47" s="241">
        <v>4457.55</v>
      </c>
      <c r="O47" s="241"/>
      <c r="P47" s="241">
        <v>8922.55</v>
      </c>
      <c r="Q47" s="241"/>
      <c r="R47" s="241"/>
      <c r="S47" s="241"/>
    </row>
    <row r="48" spans="1:19" ht="12.75">
      <c r="A48" s="24">
        <v>212</v>
      </c>
      <c r="B48" s="19" t="s">
        <v>15</v>
      </c>
      <c r="C48" s="20" t="s">
        <v>188</v>
      </c>
      <c r="D48" s="275">
        <v>11000</v>
      </c>
      <c r="E48" s="51">
        <v>1876</v>
      </c>
      <c r="F48" s="27"/>
      <c r="G48" s="51">
        <v>4297</v>
      </c>
      <c r="H48" s="11"/>
      <c r="I48" s="27">
        <v>7408</v>
      </c>
      <c r="J48" s="27"/>
      <c r="K48" s="600">
        <v>12000</v>
      </c>
      <c r="L48" s="241">
        <v>12593.6</v>
      </c>
      <c r="M48" s="241">
        <v>15000</v>
      </c>
      <c r="N48" s="241">
        <v>2960</v>
      </c>
      <c r="O48" s="241"/>
      <c r="P48" s="241">
        <v>5816</v>
      </c>
      <c r="Q48" s="241"/>
      <c r="R48" s="241"/>
      <c r="S48" s="241"/>
    </row>
    <row r="49" spans="1:19" ht="12.75">
      <c r="A49" s="24">
        <v>212</v>
      </c>
      <c r="B49" s="19" t="s">
        <v>15</v>
      </c>
      <c r="C49" s="20" t="s">
        <v>189</v>
      </c>
      <c r="D49" s="275"/>
      <c r="E49" s="51">
        <v>0</v>
      </c>
      <c r="F49" s="27"/>
      <c r="G49" s="51">
        <v>0</v>
      </c>
      <c r="H49" s="11"/>
      <c r="I49" s="27">
        <v>0</v>
      </c>
      <c r="J49" s="27"/>
      <c r="K49" s="600">
        <v>0</v>
      </c>
      <c r="L49" s="241">
        <v>0</v>
      </c>
      <c r="M49" s="241">
        <v>0</v>
      </c>
      <c r="N49" s="241">
        <v>0</v>
      </c>
      <c r="O49" s="241"/>
      <c r="P49" s="241">
        <v>0</v>
      </c>
      <c r="Q49" s="241"/>
      <c r="R49" s="241"/>
      <c r="S49" s="241"/>
    </row>
    <row r="50" spans="1:19" ht="12.75">
      <c r="A50" s="35"/>
      <c r="B50" s="12"/>
      <c r="C50" s="12"/>
      <c r="D50" s="111"/>
      <c r="E50" s="76"/>
      <c r="F50" s="110"/>
      <c r="G50" s="76"/>
      <c r="H50" s="70"/>
      <c r="I50" s="110"/>
      <c r="J50" s="110"/>
      <c r="K50" s="111"/>
      <c r="L50" s="71"/>
      <c r="M50" s="71"/>
      <c r="N50" s="71"/>
      <c r="O50" s="71"/>
      <c r="P50" s="71"/>
      <c r="Q50" s="71"/>
      <c r="R50" s="71"/>
      <c r="S50" s="71"/>
    </row>
    <row r="51" spans="1:19" s="38" customFormat="1" ht="12.75">
      <c r="A51" s="8" t="s">
        <v>190</v>
      </c>
      <c r="B51" s="40"/>
      <c r="C51" s="41"/>
      <c r="D51" s="332">
        <f>SUM(D52,D53,D54,D55,D56,D57,D59,D60,D61)</f>
        <v>53179</v>
      </c>
      <c r="E51" s="331">
        <f>SUM(E52,E53,E54,E55,E56,E57,E59,E60,E61)</f>
        <v>12160</v>
      </c>
      <c r="F51" s="243">
        <v>23.61</v>
      </c>
      <c r="G51" s="331">
        <f>SUM(G52,G53,G54,G55,G56,G57,G59,G60,G61)</f>
        <v>37920</v>
      </c>
      <c r="H51" s="243">
        <v>63.29</v>
      </c>
      <c r="I51" s="331">
        <f>I52+I53+I54+I55+I56+I59+I60+I61+I57</f>
        <v>35782</v>
      </c>
      <c r="J51" s="243">
        <v>69.48</v>
      </c>
      <c r="K51" s="599">
        <f>SUM(K52,K53,K54,K55,K56,K57,K59,K60,K61,K58)</f>
        <v>69740</v>
      </c>
      <c r="L51" s="243">
        <f>SUM(L52:L61)</f>
        <v>75658.01999999999</v>
      </c>
      <c r="M51" s="243">
        <f>M52+M53+M54+M55+M56+M57+M58+M59+M60+M61</f>
        <v>70500</v>
      </c>
      <c r="N51" s="243">
        <f>N52+N53+N54+N55+N56+N59+N60+N57+N58+N61</f>
        <v>19428.75</v>
      </c>
      <c r="O51" s="842">
        <f>N51/M51</f>
        <v>0.27558510638297873</v>
      </c>
      <c r="P51" s="243">
        <f>SUM(P52:P61)</f>
        <v>35542.98</v>
      </c>
      <c r="Q51" s="842">
        <f>P51/M51</f>
        <v>0.5041557446808511</v>
      </c>
      <c r="R51" s="243"/>
      <c r="S51" s="243"/>
    </row>
    <row r="52" spans="1:19" ht="12.75">
      <c r="A52" s="24">
        <v>221</v>
      </c>
      <c r="B52" s="19" t="s">
        <v>15</v>
      </c>
      <c r="C52" s="20" t="s">
        <v>191</v>
      </c>
      <c r="D52" s="276">
        <v>13179</v>
      </c>
      <c r="E52" s="23">
        <v>1911</v>
      </c>
      <c r="F52" s="33"/>
      <c r="G52" s="23">
        <v>5396</v>
      </c>
      <c r="H52" s="90"/>
      <c r="I52" s="33">
        <v>8599</v>
      </c>
      <c r="J52" s="33"/>
      <c r="K52" s="601">
        <v>19240</v>
      </c>
      <c r="L52" s="244">
        <v>19239.14</v>
      </c>
      <c r="M52" s="244">
        <v>20000</v>
      </c>
      <c r="N52" s="244">
        <v>4111</v>
      </c>
      <c r="O52" s="244"/>
      <c r="P52" s="244">
        <v>5341.5</v>
      </c>
      <c r="Q52" s="244"/>
      <c r="R52" s="244"/>
      <c r="S52" s="244"/>
    </row>
    <row r="53" spans="1:19" ht="12.75">
      <c r="A53" s="24">
        <v>222</v>
      </c>
      <c r="B53" s="19" t="s">
        <v>32</v>
      </c>
      <c r="C53" s="20" t="s">
        <v>192</v>
      </c>
      <c r="D53" s="277">
        <v>2500</v>
      </c>
      <c r="E53" s="51">
        <v>205</v>
      </c>
      <c r="F53" s="27"/>
      <c r="G53" s="51">
        <v>1260</v>
      </c>
      <c r="H53" s="11"/>
      <c r="I53" s="27">
        <v>1956</v>
      </c>
      <c r="J53" s="27"/>
      <c r="K53" s="601">
        <v>2500</v>
      </c>
      <c r="L53" s="244">
        <v>1186</v>
      </c>
      <c r="M53" s="241">
        <v>2500</v>
      </c>
      <c r="N53" s="244">
        <v>620</v>
      </c>
      <c r="O53" s="244"/>
      <c r="P53" s="244">
        <v>1780</v>
      </c>
      <c r="Q53" s="244"/>
      <c r="R53" s="244"/>
      <c r="S53" s="244"/>
    </row>
    <row r="54" spans="1:19" ht="12.75">
      <c r="A54" s="24">
        <v>223</v>
      </c>
      <c r="B54" s="19" t="s">
        <v>11</v>
      </c>
      <c r="C54" s="20" t="s">
        <v>193</v>
      </c>
      <c r="D54" s="277">
        <v>1000</v>
      </c>
      <c r="E54" s="51">
        <v>27</v>
      </c>
      <c r="F54" s="27"/>
      <c r="G54" s="51">
        <v>203</v>
      </c>
      <c r="H54" s="11"/>
      <c r="I54" s="27">
        <v>610</v>
      </c>
      <c r="J54" s="27"/>
      <c r="K54" s="601">
        <v>1000</v>
      </c>
      <c r="L54" s="244">
        <v>722.5</v>
      </c>
      <c r="M54" s="241">
        <v>1000</v>
      </c>
      <c r="N54" s="244">
        <v>14</v>
      </c>
      <c r="O54" s="244"/>
      <c r="P54" s="244">
        <v>167.5</v>
      </c>
      <c r="Q54" s="244"/>
      <c r="R54" s="244"/>
      <c r="S54" s="244"/>
    </row>
    <row r="55" spans="1:19" ht="12.75">
      <c r="A55" s="24">
        <v>223</v>
      </c>
      <c r="B55" s="29" t="s">
        <v>11</v>
      </c>
      <c r="C55" s="20" t="s">
        <v>194</v>
      </c>
      <c r="D55" s="277">
        <v>4000</v>
      </c>
      <c r="E55" s="51">
        <v>1260</v>
      </c>
      <c r="F55" s="27"/>
      <c r="G55" s="51">
        <v>1807</v>
      </c>
      <c r="H55" s="11"/>
      <c r="I55" s="27">
        <v>2705</v>
      </c>
      <c r="J55" s="27"/>
      <c r="K55" s="601">
        <v>7000</v>
      </c>
      <c r="L55" s="244">
        <v>8036.8</v>
      </c>
      <c r="M55" s="241">
        <v>7000</v>
      </c>
      <c r="N55" s="244">
        <v>1116.22</v>
      </c>
      <c r="O55" s="244"/>
      <c r="P55" s="244">
        <v>2293.87</v>
      </c>
      <c r="Q55" s="244"/>
      <c r="R55" s="244"/>
      <c r="S55" s="244"/>
    </row>
    <row r="56" spans="1:19" ht="12.75">
      <c r="A56" s="24">
        <v>222</v>
      </c>
      <c r="B56" s="29" t="s">
        <v>32</v>
      </c>
      <c r="C56" s="20" t="s">
        <v>295</v>
      </c>
      <c r="D56" s="277">
        <v>3500</v>
      </c>
      <c r="E56" s="51">
        <v>602</v>
      </c>
      <c r="F56" s="27"/>
      <c r="G56" s="51">
        <v>6202</v>
      </c>
      <c r="H56" s="11"/>
      <c r="I56" s="27">
        <v>0</v>
      </c>
      <c r="J56" s="27"/>
      <c r="K56" s="601">
        <v>0</v>
      </c>
      <c r="L56" s="244">
        <v>0</v>
      </c>
      <c r="M56" s="241">
        <v>0</v>
      </c>
      <c r="N56" s="244">
        <v>0</v>
      </c>
      <c r="O56" s="244"/>
      <c r="P56" s="244">
        <v>0</v>
      </c>
      <c r="Q56" s="244"/>
      <c r="R56" s="244"/>
      <c r="S56" s="244"/>
    </row>
    <row r="57" spans="1:19" ht="12.75">
      <c r="A57" s="24">
        <v>223</v>
      </c>
      <c r="B57" s="29" t="s">
        <v>13</v>
      </c>
      <c r="C57" s="20" t="s">
        <v>330</v>
      </c>
      <c r="D57" s="277">
        <v>1000</v>
      </c>
      <c r="E57" s="51"/>
      <c r="F57" s="27"/>
      <c r="G57" s="51">
        <v>5324</v>
      </c>
      <c r="H57" s="11"/>
      <c r="I57" s="27">
        <v>0</v>
      </c>
      <c r="J57" s="27"/>
      <c r="K57" s="601">
        <v>2000</v>
      </c>
      <c r="L57" s="617">
        <v>3339.9</v>
      </c>
      <c r="M57" s="241">
        <v>2000</v>
      </c>
      <c r="N57" s="244">
        <v>887.5</v>
      </c>
      <c r="O57" s="617"/>
      <c r="P57" s="955">
        <v>1279.4</v>
      </c>
      <c r="Q57" s="617"/>
      <c r="R57" s="617"/>
      <c r="S57" s="617"/>
    </row>
    <row r="58" spans="1:19" ht="12.75">
      <c r="A58" s="24">
        <v>223</v>
      </c>
      <c r="B58" s="29" t="s">
        <v>32</v>
      </c>
      <c r="C58" s="20" t="s">
        <v>331</v>
      </c>
      <c r="D58" s="277"/>
      <c r="E58" s="51"/>
      <c r="F58" s="27"/>
      <c r="G58" s="51"/>
      <c r="H58" s="11"/>
      <c r="I58" s="27"/>
      <c r="J58" s="27"/>
      <c r="K58" s="601">
        <v>10000</v>
      </c>
      <c r="L58" s="617">
        <v>11829.72</v>
      </c>
      <c r="M58" s="241">
        <v>10000</v>
      </c>
      <c r="N58" s="244">
        <v>3602.98</v>
      </c>
      <c r="O58" s="617"/>
      <c r="P58" s="955">
        <v>6190.34</v>
      </c>
      <c r="Q58" s="617"/>
      <c r="R58" s="617"/>
      <c r="S58" s="617"/>
    </row>
    <row r="59" spans="1:19" ht="12.75">
      <c r="A59" s="24">
        <v>223</v>
      </c>
      <c r="B59" s="29" t="s">
        <v>11</v>
      </c>
      <c r="C59" s="20" t="s">
        <v>394</v>
      </c>
      <c r="D59" s="277">
        <v>5000</v>
      </c>
      <c r="E59" s="27">
        <v>1029</v>
      </c>
      <c r="F59" s="36"/>
      <c r="G59" s="27">
        <v>3270</v>
      </c>
      <c r="H59" s="14"/>
      <c r="I59" s="36">
        <v>3831</v>
      </c>
      <c r="J59" s="36"/>
      <c r="K59" s="601">
        <v>5000</v>
      </c>
      <c r="L59" s="244">
        <v>5598.68</v>
      </c>
      <c r="M59" s="678">
        <v>5000</v>
      </c>
      <c r="N59" s="244">
        <v>1156.14</v>
      </c>
      <c r="O59" s="244"/>
      <c r="P59" s="244">
        <v>3264.18</v>
      </c>
      <c r="Q59" s="244"/>
      <c r="R59" s="244"/>
      <c r="S59" s="244"/>
    </row>
    <row r="60" spans="1:19" ht="12.75">
      <c r="A60" s="24">
        <v>223</v>
      </c>
      <c r="B60" s="29" t="s">
        <v>32</v>
      </c>
      <c r="C60" s="20" t="s">
        <v>195</v>
      </c>
      <c r="D60" s="277">
        <v>23000</v>
      </c>
      <c r="E60" s="27">
        <v>7126</v>
      </c>
      <c r="F60" s="27"/>
      <c r="G60" s="27">
        <v>14458</v>
      </c>
      <c r="H60" s="14"/>
      <c r="I60" s="27">
        <v>18081</v>
      </c>
      <c r="J60" s="27"/>
      <c r="K60" s="601">
        <v>23000</v>
      </c>
      <c r="L60" s="244">
        <v>25705.28</v>
      </c>
      <c r="M60" s="241">
        <v>23000</v>
      </c>
      <c r="N60" s="244">
        <v>7920.91</v>
      </c>
      <c r="O60" s="244"/>
      <c r="P60" s="244">
        <v>15226.19</v>
      </c>
      <c r="Q60" s="244"/>
      <c r="R60" s="244"/>
      <c r="S60" s="244"/>
    </row>
    <row r="61" spans="1:19" ht="12.75">
      <c r="A61" s="24">
        <v>229</v>
      </c>
      <c r="B61" s="19" t="s">
        <v>35</v>
      </c>
      <c r="C61" s="20" t="s">
        <v>196</v>
      </c>
      <c r="D61" s="277"/>
      <c r="E61" s="27">
        <v>0</v>
      </c>
      <c r="F61" s="27"/>
      <c r="G61" s="27">
        <v>0</v>
      </c>
      <c r="H61" s="14"/>
      <c r="I61" s="27">
        <v>0</v>
      </c>
      <c r="J61" s="27"/>
      <c r="K61" s="601">
        <v>0</v>
      </c>
      <c r="L61" s="244">
        <v>0</v>
      </c>
      <c r="M61" s="241">
        <v>0</v>
      </c>
      <c r="N61" s="244">
        <v>0</v>
      </c>
      <c r="O61" s="244"/>
      <c r="P61" s="244">
        <v>0</v>
      </c>
      <c r="Q61" s="244"/>
      <c r="R61" s="244"/>
      <c r="S61" s="244"/>
    </row>
    <row r="62" spans="1:19" ht="12.75">
      <c r="A62" s="35"/>
      <c r="B62" s="12"/>
      <c r="C62" s="12"/>
      <c r="D62" s="111"/>
      <c r="E62" s="69"/>
      <c r="F62" s="110"/>
      <c r="G62" s="69"/>
      <c r="H62" s="45"/>
      <c r="I62" s="110"/>
      <c r="J62" s="110"/>
      <c r="K62" s="111"/>
      <c r="L62" s="71"/>
      <c r="M62" s="71"/>
      <c r="N62" s="71"/>
      <c r="O62" s="71"/>
      <c r="P62" s="71"/>
      <c r="Q62" s="71"/>
      <c r="R62" s="71"/>
      <c r="S62" s="71"/>
    </row>
    <row r="63" spans="1:19" s="38" customFormat="1" ht="12.75">
      <c r="A63" s="8" t="s">
        <v>197</v>
      </c>
      <c r="B63" s="40"/>
      <c r="C63" s="41"/>
      <c r="D63" s="332">
        <f>SUM(D64,D65,D66,D67,D69)</f>
        <v>1050</v>
      </c>
      <c r="E63" s="331">
        <f>SUM(E64,E67)</f>
        <v>131</v>
      </c>
      <c r="F63" s="243">
        <v>22.98</v>
      </c>
      <c r="G63" s="331">
        <f>SUM(G64,G65,G66,G67,G69)</f>
        <v>1060</v>
      </c>
      <c r="H63" s="243">
        <v>181.05</v>
      </c>
      <c r="I63" s="331">
        <f>SUM(I64,I65,I66,I67,I69)</f>
        <v>3837</v>
      </c>
      <c r="J63" s="243">
        <v>673.16</v>
      </c>
      <c r="K63" s="602">
        <f>SUM(K64,K65,K66,K67,K69,K68)</f>
        <v>1412</v>
      </c>
      <c r="L63" s="449">
        <f>SUM(L64:L69)</f>
        <v>667.3</v>
      </c>
      <c r="M63" s="243">
        <f>M64+M65+M66+M67+M68+M69</f>
        <v>1392</v>
      </c>
      <c r="N63" s="508">
        <f>N64+N65+N66+N67+N68+N69</f>
        <v>80.71000000000001</v>
      </c>
      <c r="O63" s="842">
        <f>N63/M63</f>
        <v>0.05798132183908047</v>
      </c>
      <c r="P63" s="449">
        <f>SUM(P64:P69)</f>
        <v>180.39000000000001</v>
      </c>
      <c r="Q63" s="842">
        <f>P63/M63</f>
        <v>0.12959051724137932</v>
      </c>
      <c r="R63" s="449"/>
      <c r="S63" s="449"/>
    </row>
    <row r="64" spans="1:19" s="7" customFormat="1" ht="12.75">
      <c r="A64" s="18">
        <v>242</v>
      </c>
      <c r="B64" s="19"/>
      <c r="C64" s="20" t="s">
        <v>198</v>
      </c>
      <c r="D64" s="278">
        <v>50</v>
      </c>
      <c r="E64" s="112">
        <v>3</v>
      </c>
      <c r="F64" s="112"/>
      <c r="G64" s="112">
        <v>6</v>
      </c>
      <c r="H64" s="127"/>
      <c r="I64" s="112">
        <v>23</v>
      </c>
      <c r="J64" s="112"/>
      <c r="K64" s="603">
        <v>150</v>
      </c>
      <c r="L64" s="480">
        <v>89.91</v>
      </c>
      <c r="M64" s="613">
        <v>150</v>
      </c>
      <c r="N64" s="705">
        <v>17.01</v>
      </c>
      <c r="O64" s="480"/>
      <c r="P64" s="480">
        <v>43.95</v>
      </c>
      <c r="Q64" s="480"/>
      <c r="R64" s="480"/>
      <c r="S64" s="480"/>
    </row>
    <row r="65" spans="1:19" s="7" customFormat="1" ht="12.75">
      <c r="A65" s="152">
        <v>242</v>
      </c>
      <c r="B65" s="119"/>
      <c r="C65" s="119" t="s">
        <v>260</v>
      </c>
      <c r="D65" s="280"/>
      <c r="E65" s="203"/>
      <c r="F65" s="203"/>
      <c r="G65" s="203">
        <v>28</v>
      </c>
      <c r="H65" s="204"/>
      <c r="I65" s="203">
        <v>0</v>
      </c>
      <c r="J65" s="203"/>
      <c r="K65" s="603"/>
      <c r="L65" s="480">
        <v>33.58</v>
      </c>
      <c r="M65" s="614">
        <v>0</v>
      </c>
      <c r="N65" s="439">
        <v>9.51</v>
      </c>
      <c r="O65" s="480"/>
      <c r="P65" s="480">
        <v>10.49</v>
      </c>
      <c r="Q65" s="480"/>
      <c r="R65" s="480"/>
      <c r="S65" s="480"/>
    </row>
    <row r="66" spans="1:19" s="7" customFormat="1" ht="12.75">
      <c r="A66" s="152">
        <v>292</v>
      </c>
      <c r="B66" s="119" t="s">
        <v>17</v>
      </c>
      <c r="C66" s="115" t="s">
        <v>261</v>
      </c>
      <c r="D66" s="278"/>
      <c r="E66" s="112"/>
      <c r="F66" s="112"/>
      <c r="G66" s="112">
        <v>0</v>
      </c>
      <c r="H66" s="127"/>
      <c r="I66" s="112">
        <v>328</v>
      </c>
      <c r="J66" s="112"/>
      <c r="K66" s="603"/>
      <c r="L66" s="480">
        <v>0</v>
      </c>
      <c r="M66" s="613">
        <v>0</v>
      </c>
      <c r="N66" s="706">
        <v>0</v>
      </c>
      <c r="O66" s="480"/>
      <c r="P66" s="480">
        <v>0</v>
      </c>
      <c r="Q66" s="480"/>
      <c r="R66" s="480"/>
      <c r="S66" s="480"/>
    </row>
    <row r="67" spans="1:19" ht="12.75">
      <c r="A67" s="113">
        <v>292</v>
      </c>
      <c r="B67" s="114" t="s">
        <v>199</v>
      </c>
      <c r="C67" s="115" t="s">
        <v>200</v>
      </c>
      <c r="D67" s="271">
        <v>1000</v>
      </c>
      <c r="E67" s="117">
        <v>128</v>
      </c>
      <c r="F67" s="109"/>
      <c r="G67" s="117">
        <v>1026</v>
      </c>
      <c r="H67" s="66"/>
      <c r="I67" s="109">
        <v>3486</v>
      </c>
      <c r="J67" s="109"/>
      <c r="K67" s="603">
        <v>1000</v>
      </c>
      <c r="L67" s="477">
        <v>283.36</v>
      </c>
      <c r="M67" s="615">
        <v>1000</v>
      </c>
      <c r="N67" s="450">
        <v>54.19</v>
      </c>
      <c r="O67" s="477"/>
      <c r="P67" s="477">
        <v>125.95</v>
      </c>
      <c r="Q67" s="477"/>
      <c r="R67" s="477"/>
      <c r="S67" s="477"/>
    </row>
    <row r="68" spans="1:19" ht="12.75">
      <c r="A68" s="113">
        <v>292</v>
      </c>
      <c r="B68" s="114" t="s">
        <v>343</v>
      </c>
      <c r="C68" s="115" t="s">
        <v>344</v>
      </c>
      <c r="D68" s="271"/>
      <c r="E68" s="117"/>
      <c r="F68" s="109"/>
      <c r="G68" s="117"/>
      <c r="H68" s="66"/>
      <c r="I68" s="109"/>
      <c r="J68" s="109"/>
      <c r="K68" s="603">
        <v>242</v>
      </c>
      <c r="L68" s="477">
        <v>241.2</v>
      </c>
      <c r="M68" s="615">
        <v>242</v>
      </c>
      <c r="N68" s="707">
        <v>0</v>
      </c>
      <c r="O68" s="477"/>
      <c r="P68" s="477">
        <v>0</v>
      </c>
      <c r="Q68" s="477"/>
      <c r="R68" s="477"/>
      <c r="S68" s="477"/>
    </row>
    <row r="69" spans="1:19" ht="12.75">
      <c r="A69" s="180">
        <v>292</v>
      </c>
      <c r="B69" s="181" t="s">
        <v>332</v>
      </c>
      <c r="C69" s="115" t="s">
        <v>333</v>
      </c>
      <c r="D69" s="271"/>
      <c r="E69" s="117">
        <v>0</v>
      </c>
      <c r="F69" s="109"/>
      <c r="G69" s="117">
        <v>0</v>
      </c>
      <c r="H69" s="66"/>
      <c r="I69" s="109"/>
      <c r="J69" s="109"/>
      <c r="K69" s="603">
        <v>20</v>
      </c>
      <c r="L69" s="477">
        <v>19.25</v>
      </c>
      <c r="M69" s="615">
        <v>0</v>
      </c>
      <c r="N69" s="707">
        <v>0</v>
      </c>
      <c r="O69" s="477"/>
      <c r="P69" s="477">
        <v>0</v>
      </c>
      <c r="Q69" s="477"/>
      <c r="R69" s="477"/>
      <c r="S69" s="477"/>
    </row>
    <row r="70" spans="1:19" ht="12.75">
      <c r="A70" s="969" t="s">
        <v>274</v>
      </c>
      <c r="B70" s="970"/>
      <c r="C70" s="970"/>
      <c r="D70" s="333">
        <f>SUM(D44,D51,D63)</f>
        <v>96229</v>
      </c>
      <c r="E70" s="330">
        <f>SUM(E44,E51,E63)</f>
        <v>18096</v>
      </c>
      <c r="F70" s="322">
        <v>18.27</v>
      </c>
      <c r="G70" s="330">
        <f>SUM(G44,G51,G63)</f>
        <v>58855</v>
      </c>
      <c r="H70" s="322">
        <v>54.01</v>
      </c>
      <c r="I70" s="330">
        <f>SUM(I44,I51,I63)</f>
        <v>66847</v>
      </c>
      <c r="J70" s="322">
        <v>67.48</v>
      </c>
      <c r="K70" s="605">
        <f>SUM(K44,K51,K63)</f>
        <v>108152</v>
      </c>
      <c r="L70" s="481">
        <f>L63+L51+L44</f>
        <v>114492.81</v>
      </c>
      <c r="M70" s="616">
        <f>M44+M51+M63</f>
        <v>111892</v>
      </c>
      <c r="N70" s="322">
        <f>N44+N51+N63</f>
        <v>27037.79</v>
      </c>
      <c r="O70" s="844">
        <f>N70/M70</f>
        <v>0.2416418510706753</v>
      </c>
      <c r="P70" s="481">
        <f>P44+P51+P63</f>
        <v>50712.12</v>
      </c>
      <c r="Q70" s="888">
        <f>P70/M70</f>
        <v>0.45322382297215175</v>
      </c>
      <c r="R70" s="481"/>
      <c r="S70" s="481"/>
    </row>
    <row r="71" spans="1:19" ht="12.75">
      <c r="A71" s="179"/>
      <c r="B71" s="179"/>
      <c r="C71" s="12"/>
      <c r="D71" s="111"/>
      <c r="E71" s="80"/>
      <c r="F71" s="84"/>
      <c r="G71" s="80"/>
      <c r="H71" s="46"/>
      <c r="I71" s="84"/>
      <c r="J71" s="84"/>
      <c r="K71" s="111"/>
      <c r="L71" s="111"/>
      <c r="M71" s="71"/>
      <c r="N71" s="110"/>
      <c r="O71" s="111"/>
      <c r="P71" s="111"/>
      <c r="Q71" s="111"/>
      <c r="R71" s="111"/>
      <c r="S71" s="111"/>
    </row>
    <row r="72" spans="1:19" ht="12.75">
      <c r="A72" s="179"/>
      <c r="B72" s="179"/>
      <c r="C72" s="12"/>
      <c r="D72" s="111"/>
      <c r="E72" s="80"/>
      <c r="F72" s="84"/>
      <c r="G72" s="80"/>
      <c r="H72" s="46"/>
      <c r="I72" s="84"/>
      <c r="J72" s="84"/>
      <c r="K72" s="111"/>
      <c r="L72" s="111"/>
      <c r="M72" s="111"/>
      <c r="N72" s="110"/>
      <c r="O72" s="111"/>
      <c r="P72" s="111"/>
      <c r="Q72" s="111"/>
      <c r="R72" s="111"/>
      <c r="S72" s="111"/>
    </row>
    <row r="73" spans="1:19" ht="12.75">
      <c r="A73" s="179"/>
      <c r="B73" s="179"/>
      <c r="C73" s="12"/>
      <c r="D73" s="111"/>
      <c r="E73" s="80"/>
      <c r="F73" s="84"/>
      <c r="G73" s="80"/>
      <c r="H73" s="46"/>
      <c r="I73" s="84"/>
      <c r="J73" s="84"/>
      <c r="K73" s="111"/>
      <c r="L73" s="111"/>
      <c r="M73" s="111"/>
      <c r="N73" s="110"/>
      <c r="O73" s="111"/>
      <c r="P73" s="111"/>
      <c r="Q73" s="111"/>
      <c r="R73" s="111"/>
      <c r="S73" s="111"/>
    </row>
    <row r="74" spans="1:19" ht="12.75">
      <c r="A74" s="179"/>
      <c r="B74" s="179"/>
      <c r="C74" s="12"/>
      <c r="D74" s="111"/>
      <c r="E74" s="80"/>
      <c r="F74" s="84"/>
      <c r="G74" s="80"/>
      <c r="H74" s="46"/>
      <c r="I74" s="84"/>
      <c r="J74" s="84"/>
      <c r="K74" s="111"/>
      <c r="L74" s="111"/>
      <c r="M74" s="111"/>
      <c r="N74" s="110"/>
      <c r="O74" s="111"/>
      <c r="P74" s="111"/>
      <c r="Q74" s="111"/>
      <c r="R74" s="111"/>
      <c r="S74" s="111"/>
    </row>
    <row r="75" spans="1:19" ht="12.75">
      <c r="A75" s="179"/>
      <c r="B75" s="179"/>
      <c r="C75" s="12"/>
      <c r="D75" s="111"/>
      <c r="E75" s="80"/>
      <c r="F75" s="84"/>
      <c r="G75" s="80"/>
      <c r="H75" s="46"/>
      <c r="I75" s="84"/>
      <c r="J75" s="84"/>
      <c r="K75" s="111"/>
      <c r="L75" s="111"/>
      <c r="M75" s="111"/>
      <c r="N75" s="110"/>
      <c r="O75" s="111"/>
      <c r="P75" s="111"/>
      <c r="Q75" s="111"/>
      <c r="R75" s="111"/>
      <c r="S75" s="111"/>
    </row>
    <row r="76" spans="1:19" ht="12.75">
      <c r="A76" s="179"/>
      <c r="B76" s="179"/>
      <c r="C76" s="12"/>
      <c r="D76" s="111"/>
      <c r="E76" s="80"/>
      <c r="F76" s="84"/>
      <c r="G76" s="80"/>
      <c r="H76" s="46"/>
      <c r="I76" s="84"/>
      <c r="J76" s="84"/>
      <c r="K76" s="111"/>
      <c r="L76" s="111"/>
      <c r="M76" s="111"/>
      <c r="N76" s="110"/>
      <c r="O76" s="111"/>
      <c r="P76" s="111"/>
      <c r="Q76" s="111"/>
      <c r="R76" s="111"/>
      <c r="S76" s="111"/>
    </row>
    <row r="77" spans="1:19" ht="12.75">
      <c r="A77" s="179"/>
      <c r="B77" s="179"/>
      <c r="C77" s="12"/>
      <c r="D77" s="111"/>
      <c r="E77" s="80"/>
      <c r="F77" s="84"/>
      <c r="G77" s="80"/>
      <c r="H77" s="46"/>
      <c r="I77" s="84"/>
      <c r="J77" s="84"/>
      <c r="K77" s="111"/>
      <c r="L77" s="111"/>
      <c r="M77" s="111"/>
      <c r="N77" s="110"/>
      <c r="O77" s="111"/>
      <c r="P77" s="111"/>
      <c r="Q77" s="111"/>
      <c r="R77" s="111"/>
      <c r="S77" s="111"/>
    </row>
    <row r="78" spans="1:19" ht="12.75">
      <c r="A78" s="179"/>
      <c r="B78" s="179"/>
      <c r="C78" s="12"/>
      <c r="D78" s="111"/>
      <c r="E78" s="80"/>
      <c r="F78" s="84"/>
      <c r="G78" s="80"/>
      <c r="H78" s="46"/>
      <c r="I78" s="84"/>
      <c r="J78" s="84"/>
      <c r="K78" s="111"/>
      <c r="L78" s="111"/>
      <c r="M78" s="111"/>
      <c r="N78" s="110"/>
      <c r="O78" s="111"/>
      <c r="P78" s="111"/>
      <c r="Q78" s="111"/>
      <c r="R78" s="111"/>
      <c r="S78" s="111"/>
    </row>
    <row r="79" spans="1:19" ht="12.75">
      <c r="A79" s="179"/>
      <c r="B79" s="179"/>
      <c r="C79" s="12"/>
      <c r="D79" s="111"/>
      <c r="E79" s="80"/>
      <c r="F79" s="84"/>
      <c r="G79" s="80"/>
      <c r="H79" s="46"/>
      <c r="I79" s="84"/>
      <c r="J79" s="84"/>
      <c r="K79" s="111"/>
      <c r="L79" s="111"/>
      <c r="M79" s="111"/>
      <c r="N79" s="110"/>
      <c r="O79" s="111"/>
      <c r="P79" s="111"/>
      <c r="Q79" s="111"/>
      <c r="R79" s="111"/>
      <c r="S79" s="111"/>
    </row>
    <row r="80" spans="1:19" ht="12.75">
      <c r="A80" s="179"/>
      <c r="B80" s="179"/>
      <c r="C80" s="12"/>
      <c r="D80" s="111"/>
      <c r="E80" s="80"/>
      <c r="F80" s="84"/>
      <c r="G80" s="80"/>
      <c r="H80" s="46"/>
      <c r="I80" s="84"/>
      <c r="J80" s="84"/>
      <c r="K80" s="111"/>
      <c r="L80" s="111"/>
      <c r="M80" s="111"/>
      <c r="N80" s="110"/>
      <c r="O80" s="111"/>
      <c r="P80" s="111"/>
      <c r="Q80" s="111"/>
      <c r="R80" s="111"/>
      <c r="S80" s="111"/>
    </row>
    <row r="81" spans="1:19" ht="12.75">
      <c r="A81" s="179"/>
      <c r="B81" s="179"/>
      <c r="C81" s="12"/>
      <c r="D81" s="111"/>
      <c r="E81" s="80"/>
      <c r="F81" s="84"/>
      <c r="G81" s="80"/>
      <c r="H81" s="46"/>
      <c r="I81" s="84"/>
      <c r="J81" s="84"/>
      <c r="K81" s="111"/>
      <c r="L81" s="111"/>
      <c r="M81" s="111"/>
      <c r="N81" s="110"/>
      <c r="O81" s="111"/>
      <c r="P81" s="111"/>
      <c r="Q81" s="111"/>
      <c r="R81" s="111"/>
      <c r="S81" s="111"/>
    </row>
    <row r="82" spans="1:14" ht="15.75">
      <c r="A82" s="179"/>
      <c r="B82" s="179"/>
      <c r="C82" s="12"/>
      <c r="D82" s="80"/>
      <c r="E82" s="80"/>
      <c r="F82" s="84"/>
      <c r="G82" s="80"/>
      <c r="H82" s="46"/>
      <c r="I82" s="84"/>
      <c r="J82" s="974" t="s">
        <v>273</v>
      </c>
      <c r="K82" s="974"/>
      <c r="L82" s="974"/>
      <c r="M82" s="974"/>
      <c r="N82" s="974"/>
    </row>
    <row r="83" spans="1:19" ht="12.75">
      <c r="A83" s="179"/>
      <c r="B83" s="179"/>
      <c r="C83" s="12"/>
      <c r="D83" s="111"/>
      <c r="E83" s="80"/>
      <c r="F83" s="84"/>
      <c r="G83" s="80"/>
      <c r="H83" s="46"/>
      <c r="I83" s="84"/>
      <c r="J83" s="84"/>
      <c r="K83" s="111"/>
      <c r="L83" s="111"/>
      <c r="M83" s="111"/>
      <c r="N83" s="110"/>
      <c r="O83" s="111"/>
      <c r="P83" s="111"/>
      <c r="Q83" s="111"/>
      <c r="R83" s="111"/>
      <c r="S83" s="111"/>
    </row>
    <row r="84" spans="1:19" ht="25.5">
      <c r="A84" s="4" t="s">
        <v>168</v>
      </c>
      <c r="B84" s="168"/>
      <c r="C84" s="169"/>
      <c r="D84" s="281">
        <v>2012</v>
      </c>
      <c r="E84" s="165" t="s">
        <v>267</v>
      </c>
      <c r="F84" s="170" t="s">
        <v>2</v>
      </c>
      <c r="G84" s="165" t="s">
        <v>268</v>
      </c>
      <c r="H84" s="170" t="s">
        <v>2</v>
      </c>
      <c r="I84" s="165" t="s">
        <v>269</v>
      </c>
      <c r="J84" s="170" t="s">
        <v>2</v>
      </c>
      <c r="K84" s="166" t="s">
        <v>360</v>
      </c>
      <c r="L84" s="430" t="s">
        <v>383</v>
      </c>
      <c r="M84" s="170">
        <v>2013</v>
      </c>
      <c r="N84" s="430" t="s">
        <v>382</v>
      </c>
      <c r="O84" s="677" t="s">
        <v>2</v>
      </c>
      <c r="P84" s="430" t="s">
        <v>329</v>
      </c>
      <c r="Q84" s="677" t="s">
        <v>2</v>
      </c>
      <c r="R84" s="430" t="s">
        <v>384</v>
      </c>
      <c r="S84" s="430" t="s">
        <v>369</v>
      </c>
    </row>
    <row r="85" spans="1:19" s="56" customFormat="1" ht="12.75">
      <c r="A85" s="8" t="s">
        <v>201</v>
      </c>
      <c r="B85" s="40"/>
      <c r="C85" s="41"/>
      <c r="D85" s="332">
        <f>SUM(D86,D87,D88,D89,D90,D91,D92,D93,D94,D95,D96,D100,D101,)</f>
        <v>419450</v>
      </c>
      <c r="E85" s="331" t="e">
        <f>SUM(E86,E87,E88,E89,E90,E91,E92,#REF!,E93,E94,E95,E96,E100,E101)</f>
        <v>#REF!</v>
      </c>
      <c r="F85" s="243">
        <v>26.03</v>
      </c>
      <c r="G85" s="331" t="e">
        <f>SUM(G86,G87,G88,G89,G90,G91,G92,#REF!,G93,G94,G95,G96,G100,G101)</f>
        <v>#REF!</v>
      </c>
      <c r="H85" s="243">
        <v>52.36</v>
      </c>
      <c r="I85" s="331" t="e">
        <f>I86+I87+I88+I89+I90+I91+I92+#REF!+I93+I94+I95+I96+I100+I101+#REF!+#REF!</f>
        <v>#REF!</v>
      </c>
      <c r="J85" s="243">
        <v>77.29</v>
      </c>
      <c r="K85" s="599">
        <f>SUM(K86,K87,K88,K89,K90,K91,K92,K93,K94,K95,K96,K100,K101,K119,K102,K103)</f>
        <v>517697.79</v>
      </c>
      <c r="L85" s="243">
        <f>SUM(L86:L86:L104)</f>
        <v>516819.57</v>
      </c>
      <c r="M85" s="599">
        <f>M86+M87+M88+M89+M90+M91+M92+M93+M94+M95+M96+M97+M100+M101+M102+M103</f>
        <v>559688</v>
      </c>
      <c r="N85" s="243">
        <f>N86+N87+N88+N89+N90+N91+N92+N93+N94+N95+N96+N97+N100+N101+N102+N103</f>
        <v>127625.01999999999</v>
      </c>
      <c r="O85" s="842">
        <f>N85/M85</f>
        <v>0.22802886608253167</v>
      </c>
      <c r="P85" s="243">
        <f>SUM(P86:P104)</f>
        <v>259950.37</v>
      </c>
      <c r="Q85" s="842">
        <f>P85/M85</f>
        <v>0.464455857549206</v>
      </c>
      <c r="R85" s="243"/>
      <c r="S85" s="243"/>
    </row>
    <row r="86" spans="1:19" s="56" customFormat="1" ht="12.75">
      <c r="A86" s="18">
        <v>312</v>
      </c>
      <c r="B86" s="19" t="s">
        <v>199</v>
      </c>
      <c r="C86" s="20" t="s">
        <v>231</v>
      </c>
      <c r="D86" s="257">
        <v>650</v>
      </c>
      <c r="E86" s="118"/>
      <c r="F86" s="51"/>
      <c r="G86" s="51">
        <v>650</v>
      </c>
      <c r="H86" s="171"/>
      <c r="I86" s="51">
        <v>650</v>
      </c>
      <c r="J86" s="51"/>
      <c r="K86" s="606">
        <v>400</v>
      </c>
      <c r="L86" s="248">
        <v>400</v>
      </c>
      <c r="M86" s="606">
        <v>400</v>
      </c>
      <c r="N86" s="248">
        <v>0</v>
      </c>
      <c r="O86" s="248"/>
      <c r="P86" s="248">
        <v>500</v>
      </c>
      <c r="Q86" s="248"/>
      <c r="R86" s="248"/>
      <c r="S86" s="248"/>
    </row>
    <row r="87" spans="1:19" s="56" customFormat="1" ht="12.75">
      <c r="A87" s="18">
        <v>312</v>
      </c>
      <c r="B87" s="19" t="s">
        <v>11</v>
      </c>
      <c r="C87" s="20" t="s">
        <v>202</v>
      </c>
      <c r="D87" s="257">
        <v>364000</v>
      </c>
      <c r="E87" s="51">
        <v>98214</v>
      </c>
      <c r="F87" s="51"/>
      <c r="G87" s="51">
        <v>196428</v>
      </c>
      <c r="H87" s="11"/>
      <c r="I87" s="51">
        <v>294642</v>
      </c>
      <c r="J87" s="51"/>
      <c r="K87" s="606">
        <f>H87+L87</f>
        <v>403046</v>
      </c>
      <c r="L87" s="248">
        <v>403046</v>
      </c>
      <c r="M87" s="606">
        <v>401513</v>
      </c>
      <c r="N87" s="248">
        <v>106411</v>
      </c>
      <c r="O87" s="248"/>
      <c r="P87" s="248">
        <v>212821</v>
      </c>
      <c r="Q87" s="248"/>
      <c r="R87" s="248"/>
      <c r="S87" s="248"/>
    </row>
    <row r="88" spans="1:19" s="56" customFormat="1" ht="12.75">
      <c r="A88" s="18">
        <v>312</v>
      </c>
      <c r="B88" s="19" t="s">
        <v>11</v>
      </c>
      <c r="C88" s="20" t="s">
        <v>395</v>
      </c>
      <c r="D88" s="257">
        <v>2000</v>
      </c>
      <c r="E88" s="118"/>
      <c r="F88" s="51"/>
      <c r="G88" s="118"/>
      <c r="H88" s="171"/>
      <c r="I88" s="51">
        <v>3000</v>
      </c>
      <c r="J88" s="51"/>
      <c r="K88" s="606">
        <v>2857.47</v>
      </c>
      <c r="L88" s="248">
        <v>2857.47</v>
      </c>
      <c r="M88" s="606">
        <v>0</v>
      </c>
      <c r="N88" s="248">
        <v>1833</v>
      </c>
      <c r="O88" s="248"/>
      <c r="P88" s="248">
        <v>3666</v>
      </c>
      <c r="Q88" s="248"/>
      <c r="R88" s="248"/>
      <c r="S88" s="248"/>
    </row>
    <row r="89" spans="1:19" ht="12.75">
      <c r="A89" s="24">
        <v>312</v>
      </c>
      <c r="B89" s="29" t="s">
        <v>11</v>
      </c>
      <c r="C89" s="20" t="s">
        <v>229</v>
      </c>
      <c r="D89" s="277">
        <v>2500</v>
      </c>
      <c r="E89" s="27">
        <v>609</v>
      </c>
      <c r="F89" s="27"/>
      <c r="G89" s="27">
        <v>1218</v>
      </c>
      <c r="H89" s="14"/>
      <c r="I89" s="27">
        <v>1624</v>
      </c>
      <c r="J89" s="27"/>
      <c r="K89" s="606">
        <f>H89+L89</f>
        <v>4617</v>
      </c>
      <c r="L89" s="241">
        <v>4617</v>
      </c>
      <c r="M89" s="600">
        <v>4500</v>
      </c>
      <c r="N89" s="241">
        <v>0</v>
      </c>
      <c r="O89" s="241"/>
      <c r="P89" s="241">
        <v>2558</v>
      </c>
      <c r="Q89" s="241"/>
      <c r="R89" s="241"/>
      <c r="S89" s="241"/>
    </row>
    <row r="90" spans="1:19" ht="12.75">
      <c r="A90" s="24">
        <v>312</v>
      </c>
      <c r="B90" s="29" t="s">
        <v>11</v>
      </c>
      <c r="C90" s="20" t="s">
        <v>254</v>
      </c>
      <c r="D90" s="277">
        <v>4500</v>
      </c>
      <c r="E90" s="27">
        <v>1194</v>
      </c>
      <c r="F90" s="27"/>
      <c r="G90" s="27">
        <v>2388</v>
      </c>
      <c r="H90" s="14"/>
      <c r="I90" s="27">
        <v>3582</v>
      </c>
      <c r="J90" s="27"/>
      <c r="K90" s="606">
        <v>4771.95</v>
      </c>
      <c r="L90" s="241">
        <v>4771.95</v>
      </c>
      <c r="M90" s="600">
        <v>4800</v>
      </c>
      <c r="N90" s="241">
        <v>1197</v>
      </c>
      <c r="O90" s="241"/>
      <c r="P90" s="241">
        <v>2394</v>
      </c>
      <c r="Q90" s="241"/>
      <c r="R90" s="241"/>
      <c r="S90" s="241"/>
    </row>
    <row r="91" spans="1:19" ht="12.75">
      <c r="A91" s="24">
        <v>312</v>
      </c>
      <c r="B91" s="29" t="s">
        <v>11</v>
      </c>
      <c r="C91" s="20" t="s">
        <v>203</v>
      </c>
      <c r="D91" s="276">
        <v>12000</v>
      </c>
      <c r="E91" s="33">
        <v>4774</v>
      </c>
      <c r="F91" s="33"/>
      <c r="G91" s="27">
        <v>9641</v>
      </c>
      <c r="H91" s="172"/>
      <c r="I91" s="33">
        <v>11276</v>
      </c>
      <c r="J91" s="33"/>
      <c r="K91" s="606">
        <v>10050</v>
      </c>
      <c r="L91" s="244">
        <v>9379.45</v>
      </c>
      <c r="M91" s="601">
        <v>10000</v>
      </c>
      <c r="N91" s="244">
        <v>1480.7</v>
      </c>
      <c r="O91" s="244"/>
      <c r="P91" s="244">
        <v>2536.7</v>
      </c>
      <c r="Q91" s="244"/>
      <c r="R91" s="244"/>
      <c r="S91" s="244"/>
    </row>
    <row r="92" spans="1:19" s="7" customFormat="1" ht="12.75">
      <c r="A92" s="18">
        <v>312</v>
      </c>
      <c r="B92" s="19" t="s">
        <v>11</v>
      </c>
      <c r="C92" s="20" t="s">
        <v>255</v>
      </c>
      <c r="D92" s="257">
        <v>6000</v>
      </c>
      <c r="E92" s="49"/>
      <c r="F92" s="51"/>
      <c r="G92" s="49">
        <v>3015</v>
      </c>
      <c r="H92" s="64"/>
      <c r="I92" s="51">
        <v>3015</v>
      </c>
      <c r="J92" s="51"/>
      <c r="K92" s="606">
        <f>H92+L92</f>
        <v>8033</v>
      </c>
      <c r="L92" s="248">
        <v>8033</v>
      </c>
      <c r="M92" s="606">
        <v>8000</v>
      </c>
      <c r="N92" s="248">
        <v>2525</v>
      </c>
      <c r="O92" s="248"/>
      <c r="P92" s="248">
        <v>5050</v>
      </c>
      <c r="Q92" s="248"/>
      <c r="R92" s="248"/>
      <c r="S92" s="248"/>
    </row>
    <row r="93" spans="1:19" s="7" customFormat="1" ht="12.75">
      <c r="A93" s="18">
        <v>312</v>
      </c>
      <c r="B93" s="19" t="s">
        <v>204</v>
      </c>
      <c r="C93" s="20" t="s">
        <v>385</v>
      </c>
      <c r="D93" s="282"/>
      <c r="E93" s="116">
        <v>48</v>
      </c>
      <c r="F93" s="117"/>
      <c r="G93" s="116">
        <v>48</v>
      </c>
      <c r="H93" s="173"/>
      <c r="I93" s="117">
        <v>48</v>
      </c>
      <c r="J93" s="117"/>
      <c r="K93" s="606"/>
      <c r="L93" s="432"/>
      <c r="M93" s="640">
        <v>250</v>
      </c>
      <c r="N93" s="432">
        <v>0</v>
      </c>
      <c r="O93" s="432"/>
      <c r="P93" s="432">
        <v>0</v>
      </c>
      <c r="Q93" s="432"/>
      <c r="R93" s="432"/>
      <c r="S93" s="432"/>
    </row>
    <row r="94" spans="1:19" s="7" customFormat="1" ht="12.75">
      <c r="A94" s="18">
        <v>312</v>
      </c>
      <c r="B94" s="19" t="s">
        <v>11</v>
      </c>
      <c r="C94" s="20" t="s">
        <v>205</v>
      </c>
      <c r="D94" s="282">
        <v>3500</v>
      </c>
      <c r="E94" s="116">
        <v>1164</v>
      </c>
      <c r="F94" s="117"/>
      <c r="G94" s="116">
        <v>2328</v>
      </c>
      <c r="H94" s="173"/>
      <c r="I94" s="117">
        <v>2328</v>
      </c>
      <c r="J94" s="117"/>
      <c r="K94" s="606">
        <v>3394</v>
      </c>
      <c r="L94" s="432">
        <v>3394</v>
      </c>
      <c r="M94" s="640">
        <v>3500</v>
      </c>
      <c r="N94" s="432">
        <v>0</v>
      </c>
      <c r="O94" s="432"/>
      <c r="P94" s="432">
        <v>1857</v>
      </c>
      <c r="Q94" s="432"/>
      <c r="R94" s="432"/>
      <c r="S94" s="432"/>
    </row>
    <row r="95" spans="1:19" s="7" customFormat="1" ht="12.75" customHeight="1">
      <c r="A95" s="18">
        <v>312</v>
      </c>
      <c r="B95" s="19" t="s">
        <v>11</v>
      </c>
      <c r="C95" s="20" t="s">
        <v>206</v>
      </c>
      <c r="D95" s="282">
        <v>8000</v>
      </c>
      <c r="E95" s="116">
        <v>2360</v>
      </c>
      <c r="F95" s="117"/>
      <c r="G95" s="116">
        <v>4720</v>
      </c>
      <c r="H95" s="173"/>
      <c r="I95" s="117">
        <v>4720</v>
      </c>
      <c r="J95" s="117"/>
      <c r="K95" s="606">
        <v>7813</v>
      </c>
      <c r="L95" s="432">
        <v>7813</v>
      </c>
      <c r="M95" s="640">
        <v>8000</v>
      </c>
      <c r="N95" s="432">
        <v>1979</v>
      </c>
      <c r="O95" s="432"/>
      <c r="P95" s="432">
        <v>4750</v>
      </c>
      <c r="Q95" s="432"/>
      <c r="R95" s="432"/>
      <c r="S95" s="432"/>
    </row>
    <row r="96" spans="1:19" s="7" customFormat="1" ht="12.75">
      <c r="A96" s="18">
        <v>312</v>
      </c>
      <c r="B96" s="19" t="s">
        <v>11</v>
      </c>
      <c r="C96" s="20" t="s">
        <v>222</v>
      </c>
      <c r="D96" s="257">
        <v>300</v>
      </c>
      <c r="E96" s="49">
        <v>286</v>
      </c>
      <c r="F96" s="51"/>
      <c r="G96" s="49">
        <v>484</v>
      </c>
      <c r="H96" s="64"/>
      <c r="I96" s="51">
        <v>660</v>
      </c>
      <c r="J96" s="51"/>
      <c r="K96" s="606">
        <v>1350</v>
      </c>
      <c r="L96" s="248">
        <v>1313.25</v>
      </c>
      <c r="M96" s="606">
        <v>1350</v>
      </c>
      <c r="N96" s="248">
        <v>296.94</v>
      </c>
      <c r="O96" s="248"/>
      <c r="P96" s="248">
        <v>481.74</v>
      </c>
      <c r="Q96" s="248"/>
      <c r="R96" s="248"/>
      <c r="S96" s="248"/>
    </row>
    <row r="97" spans="1:19" s="7" customFormat="1" ht="12.75">
      <c r="A97" s="18">
        <v>312</v>
      </c>
      <c r="B97" s="19" t="s">
        <v>11</v>
      </c>
      <c r="C97" s="20" t="s">
        <v>373</v>
      </c>
      <c r="D97" s="257"/>
      <c r="E97" s="49"/>
      <c r="F97" s="51"/>
      <c r="G97" s="49"/>
      <c r="H97" s="64"/>
      <c r="I97" s="51"/>
      <c r="J97" s="51"/>
      <c r="K97" s="606"/>
      <c r="L97" s="248">
        <v>194.38</v>
      </c>
      <c r="M97" s="606">
        <v>0</v>
      </c>
      <c r="N97" s="248">
        <v>2163.36</v>
      </c>
      <c r="O97" s="248"/>
      <c r="P97" s="248">
        <v>2683.86</v>
      </c>
      <c r="Q97" s="248"/>
      <c r="R97" s="248"/>
      <c r="S97" s="248"/>
    </row>
    <row r="98" spans="1:19" s="7" customFormat="1" ht="12.75">
      <c r="A98" s="18">
        <v>312</v>
      </c>
      <c r="B98" s="19" t="s">
        <v>11</v>
      </c>
      <c r="C98" s="20" t="s">
        <v>408</v>
      </c>
      <c r="D98" s="257"/>
      <c r="E98" s="49"/>
      <c r="F98" s="51"/>
      <c r="G98" s="49"/>
      <c r="H98" s="64"/>
      <c r="I98" s="51"/>
      <c r="J98" s="51"/>
      <c r="K98" s="606"/>
      <c r="L98" s="248"/>
      <c r="M98" s="606">
        <v>0</v>
      </c>
      <c r="N98" s="248">
        <v>0</v>
      </c>
      <c r="O98" s="248"/>
      <c r="P98" s="248">
        <v>95.57</v>
      </c>
      <c r="Q98" s="248"/>
      <c r="R98" s="248"/>
      <c r="S98" s="248"/>
    </row>
    <row r="99" spans="1:19" s="7" customFormat="1" ht="12.75">
      <c r="A99" s="18">
        <v>312</v>
      </c>
      <c r="B99" s="19" t="s">
        <v>11</v>
      </c>
      <c r="C99" s="20" t="s">
        <v>409</v>
      </c>
      <c r="D99" s="257"/>
      <c r="E99" s="49"/>
      <c r="F99" s="51"/>
      <c r="G99" s="49"/>
      <c r="H99" s="64"/>
      <c r="I99" s="51"/>
      <c r="J99" s="51"/>
      <c r="K99" s="606"/>
      <c r="L99" s="248"/>
      <c r="M99" s="606"/>
      <c r="N99" s="248"/>
      <c r="O99" s="248"/>
      <c r="P99" s="248">
        <v>1931.68</v>
      </c>
      <c r="Q99" s="248"/>
      <c r="R99" s="248"/>
      <c r="S99" s="248"/>
    </row>
    <row r="100" spans="1:19" s="7" customFormat="1" ht="12.75">
      <c r="A100" s="18">
        <v>312</v>
      </c>
      <c r="B100" s="19" t="s">
        <v>11</v>
      </c>
      <c r="C100" s="20" t="s">
        <v>207</v>
      </c>
      <c r="D100" s="257">
        <v>13000</v>
      </c>
      <c r="E100" s="49">
        <v>4162</v>
      </c>
      <c r="F100" s="51"/>
      <c r="G100" s="49">
        <v>7470</v>
      </c>
      <c r="H100" s="64"/>
      <c r="I100" s="51">
        <v>10755</v>
      </c>
      <c r="J100" s="51"/>
      <c r="K100" s="606">
        <v>14500</v>
      </c>
      <c r="L100" s="248">
        <v>14179.9</v>
      </c>
      <c r="M100" s="606">
        <v>14500</v>
      </c>
      <c r="N100" s="248">
        <v>5228.7</v>
      </c>
      <c r="O100" s="248"/>
      <c r="P100" s="248">
        <v>7927.85</v>
      </c>
      <c r="Q100" s="248"/>
      <c r="R100" s="248"/>
      <c r="S100" s="248"/>
    </row>
    <row r="101" spans="1:19" s="7" customFormat="1" ht="12.75">
      <c r="A101" s="152">
        <v>312</v>
      </c>
      <c r="B101" s="119" t="s">
        <v>11</v>
      </c>
      <c r="C101" s="115" t="s">
        <v>208</v>
      </c>
      <c r="D101" s="282">
        <v>3000</v>
      </c>
      <c r="E101" s="116">
        <v>1477</v>
      </c>
      <c r="F101" s="117"/>
      <c r="G101" s="116">
        <v>1477</v>
      </c>
      <c r="H101" s="173"/>
      <c r="I101" s="117">
        <v>3021.2</v>
      </c>
      <c r="J101" s="117"/>
      <c r="K101" s="640">
        <v>3000</v>
      </c>
      <c r="L101" s="432">
        <v>2954.8</v>
      </c>
      <c r="M101" s="640">
        <v>3000</v>
      </c>
      <c r="N101" s="432">
        <v>1394.4</v>
      </c>
      <c r="O101" s="432"/>
      <c r="P101" s="432">
        <v>1394.4</v>
      </c>
      <c r="Q101" s="432"/>
      <c r="R101" s="432"/>
      <c r="S101" s="432"/>
    </row>
    <row r="102" spans="1:19" s="7" customFormat="1" ht="12.75">
      <c r="A102" s="134">
        <v>312</v>
      </c>
      <c r="B102" s="133" t="s">
        <v>11</v>
      </c>
      <c r="C102" s="133" t="s">
        <v>363</v>
      </c>
      <c r="D102" s="279"/>
      <c r="E102" s="411"/>
      <c r="F102" s="266"/>
      <c r="G102" s="411"/>
      <c r="H102" s="641"/>
      <c r="I102" s="266"/>
      <c r="J102" s="266"/>
      <c r="K102" s="604">
        <v>3990.37</v>
      </c>
      <c r="L102" s="439">
        <v>3990.37</v>
      </c>
      <c r="M102" s="604">
        <v>10000</v>
      </c>
      <c r="N102" s="439">
        <v>3115.92</v>
      </c>
      <c r="O102" s="439"/>
      <c r="P102" s="439">
        <v>9302.57</v>
      </c>
      <c r="Q102" s="439"/>
      <c r="R102" s="439"/>
      <c r="S102" s="439"/>
    </row>
    <row r="103" spans="1:19" s="7" customFormat="1" ht="12.75">
      <c r="A103" s="132">
        <v>312</v>
      </c>
      <c r="B103" s="124"/>
      <c r="C103" s="125" t="s">
        <v>324</v>
      </c>
      <c r="D103" s="216"/>
      <c r="E103" s="182"/>
      <c r="F103" s="182"/>
      <c r="G103" s="182"/>
      <c r="H103" s="401"/>
      <c r="I103" s="182"/>
      <c r="J103" s="402"/>
      <c r="K103" s="608">
        <v>49875</v>
      </c>
      <c r="L103" s="438">
        <v>49875</v>
      </c>
      <c r="M103" s="679">
        <v>89875</v>
      </c>
      <c r="N103" s="438">
        <v>0</v>
      </c>
      <c r="O103" s="438"/>
      <c r="P103" s="438">
        <v>0</v>
      </c>
      <c r="Q103" s="438"/>
      <c r="R103" s="438"/>
      <c r="S103" s="438"/>
    </row>
    <row r="104" spans="1:19" s="7" customFormat="1" ht="12.75">
      <c r="A104" s="35"/>
      <c r="B104" s="35"/>
      <c r="C104" s="35" t="s">
        <v>386</v>
      </c>
      <c r="D104" s="216"/>
      <c r="E104" s="84"/>
      <c r="F104" s="84"/>
      <c r="G104" s="84"/>
      <c r="H104" s="68"/>
      <c r="I104" s="84"/>
      <c r="J104" s="400"/>
      <c r="K104" s="608"/>
      <c r="L104" s="438"/>
      <c r="M104" s="682">
        <v>44406</v>
      </c>
      <c r="N104" s="438"/>
      <c r="O104" s="438"/>
      <c r="P104" s="438"/>
      <c r="Q104" s="438"/>
      <c r="R104" s="438"/>
      <c r="S104" s="438"/>
    </row>
    <row r="105" spans="1:19" s="38" customFormat="1" ht="12.75">
      <c r="A105" s="8" t="s">
        <v>312</v>
      </c>
      <c r="B105" s="40"/>
      <c r="C105" s="41"/>
      <c r="D105" s="415">
        <f>D107</f>
        <v>5000</v>
      </c>
      <c r="E105" s="413">
        <v>0</v>
      </c>
      <c r="F105" s="414"/>
      <c r="G105" s="413">
        <v>0</v>
      </c>
      <c r="H105" s="413"/>
      <c r="I105" s="414">
        <v>0</v>
      </c>
      <c r="J105" s="414"/>
      <c r="K105" s="607">
        <f>K107+K106</f>
        <v>23673.52</v>
      </c>
      <c r="L105" s="437">
        <f>SUM(L106:L107)</f>
        <v>23673.52</v>
      </c>
      <c r="M105" s="680">
        <f>M106+M107</f>
        <v>0</v>
      </c>
      <c r="N105" s="711">
        <v>0</v>
      </c>
      <c r="O105" s="842">
        <v>0</v>
      </c>
      <c r="P105" s="437">
        <v>0</v>
      </c>
      <c r="Q105" s="842">
        <v>0</v>
      </c>
      <c r="R105" s="437"/>
      <c r="S105" s="437"/>
    </row>
    <row r="106" spans="1:19" s="38" customFormat="1" ht="12.75">
      <c r="A106" s="18">
        <v>311</v>
      </c>
      <c r="B106" s="19"/>
      <c r="C106" s="125" t="s">
        <v>322</v>
      </c>
      <c r="D106" s="216"/>
      <c r="E106" s="182"/>
      <c r="F106" s="182"/>
      <c r="G106" s="182"/>
      <c r="H106" s="401"/>
      <c r="I106" s="182"/>
      <c r="J106" s="402"/>
      <c r="K106" s="608">
        <v>2100</v>
      </c>
      <c r="L106" s="438">
        <v>2100</v>
      </c>
      <c r="M106" s="679">
        <v>0</v>
      </c>
      <c r="N106" s="712">
        <v>0</v>
      </c>
      <c r="O106" s="438"/>
      <c r="P106" s="438">
        <v>0</v>
      </c>
      <c r="Q106" s="438"/>
      <c r="R106" s="438"/>
      <c r="S106" s="438"/>
    </row>
    <row r="107" spans="1:19" s="7" customFormat="1" ht="12.75">
      <c r="A107" s="18">
        <v>330</v>
      </c>
      <c r="B107" s="19"/>
      <c r="C107" s="20" t="s">
        <v>313</v>
      </c>
      <c r="D107" s="279">
        <v>5000</v>
      </c>
      <c r="E107" s="51">
        <v>0</v>
      </c>
      <c r="F107" s="51"/>
      <c r="G107" s="51">
        <v>0</v>
      </c>
      <c r="H107" s="11"/>
      <c r="I107" s="51">
        <v>0</v>
      </c>
      <c r="J107" s="51"/>
      <c r="K107" s="604">
        <v>21573.52</v>
      </c>
      <c r="L107" s="439">
        <v>21573.52</v>
      </c>
      <c r="M107" s="604">
        <v>0</v>
      </c>
      <c r="N107" s="713">
        <v>0</v>
      </c>
      <c r="O107" s="439"/>
      <c r="P107" s="439">
        <v>0</v>
      </c>
      <c r="Q107" s="439"/>
      <c r="R107" s="439"/>
      <c r="S107" s="439"/>
    </row>
    <row r="108" spans="1:19" s="7" customFormat="1" ht="12.75">
      <c r="A108" s="12"/>
      <c r="B108" s="12"/>
      <c r="C108" s="12"/>
      <c r="D108" s="283"/>
      <c r="E108" s="80"/>
      <c r="F108" s="80"/>
      <c r="G108" s="80"/>
      <c r="H108" s="46"/>
      <c r="I108" s="80"/>
      <c r="J108" s="80"/>
      <c r="K108" s="604"/>
      <c r="L108" s="440"/>
      <c r="M108" s="681"/>
      <c r="N108" s="714"/>
      <c r="O108" s="440"/>
      <c r="P108" s="440"/>
      <c r="Q108" s="440"/>
      <c r="R108" s="440"/>
      <c r="S108" s="440"/>
    </row>
    <row r="109" spans="1:19" s="7" customFormat="1" ht="13.5" thickBot="1">
      <c r="A109" s="969" t="s">
        <v>275</v>
      </c>
      <c r="B109" s="970"/>
      <c r="C109" s="970"/>
      <c r="D109" s="232">
        <f>SUM(D85,D105)</f>
        <v>424450</v>
      </c>
      <c r="E109" s="330" t="e">
        <f>SUM(E85,E105)</f>
        <v>#REF!</v>
      </c>
      <c r="F109" s="329">
        <v>26.03</v>
      </c>
      <c r="G109" s="330" t="e">
        <f>SUM(G85,G105)</f>
        <v>#REF!</v>
      </c>
      <c r="H109" s="329">
        <v>52.36</v>
      </c>
      <c r="I109" s="330" t="e">
        <f>SUM(I85,I105)</f>
        <v>#REF!</v>
      </c>
      <c r="J109" s="329">
        <v>77.29</v>
      </c>
      <c r="K109" s="609">
        <f>SUM(K85,K105)</f>
        <v>541371.3099999999</v>
      </c>
      <c r="L109" s="441">
        <f>L85+L105</f>
        <v>540493.09</v>
      </c>
      <c r="M109" s="609">
        <f>M85+M105</f>
        <v>559688</v>
      </c>
      <c r="N109" s="715">
        <f>N85+N105</f>
        <v>127625.01999999999</v>
      </c>
      <c r="O109" s="847">
        <f>N109/M109</f>
        <v>0.22802886608253167</v>
      </c>
      <c r="P109" s="441">
        <f>P85+P105</f>
        <v>259950.37</v>
      </c>
      <c r="Q109" s="888">
        <f>P109/M109</f>
        <v>0.464455857549206</v>
      </c>
      <c r="R109" s="441"/>
      <c r="S109" s="441"/>
    </row>
    <row r="110" spans="1:19" s="3" customFormat="1" ht="13.5" thickBot="1">
      <c r="A110" s="191" t="s">
        <v>209</v>
      </c>
      <c r="B110" s="192"/>
      <c r="C110" s="193"/>
      <c r="D110" s="422">
        <f>SUM(D26,D109,D70)</f>
        <v>1272308</v>
      </c>
      <c r="E110" s="194" t="e">
        <f>SUM(E26,E70,E109)</f>
        <v>#REF!</v>
      </c>
      <c r="F110" s="194">
        <v>26.23</v>
      </c>
      <c r="G110" s="194" t="e">
        <f>SUM(G26,G70,G109)</f>
        <v>#REF!</v>
      </c>
      <c r="H110" s="194">
        <v>47.98</v>
      </c>
      <c r="I110" s="194" t="e">
        <f>SUM(I26,I70,I109)</f>
        <v>#REF!</v>
      </c>
      <c r="J110" s="229">
        <v>71.3</v>
      </c>
      <c r="K110" s="610">
        <f>SUM(K26,K109,K70)</f>
        <v>1370550.23</v>
      </c>
      <c r="L110" s="442">
        <f>L109+L70+L26</f>
        <v>1402630.69</v>
      </c>
      <c r="M110" s="610">
        <f>M26+M70+M109</f>
        <v>1402752</v>
      </c>
      <c r="N110" s="716">
        <f>N109+N70+N26</f>
        <v>378436.7</v>
      </c>
      <c r="O110" s="846">
        <f>N110/M110</f>
        <v>0.2697816149968063</v>
      </c>
      <c r="P110" s="442">
        <f>P109+P70+P26</f>
        <v>689492.09</v>
      </c>
      <c r="Q110" s="846">
        <f>P110/M110</f>
        <v>0.49152814610137785</v>
      </c>
      <c r="R110" s="442"/>
      <c r="S110" s="442"/>
    </row>
    <row r="111" ht="12.75" customHeight="1">
      <c r="K111" s="30"/>
    </row>
    <row r="112" ht="12.75" customHeight="1">
      <c r="K112" s="30"/>
    </row>
    <row r="113" ht="12.75" customHeight="1">
      <c r="K113" s="30"/>
    </row>
    <row r="114" ht="12.75" customHeight="1">
      <c r="K114" s="30"/>
    </row>
    <row r="115" ht="12.75" customHeight="1">
      <c r="K115" s="30"/>
    </row>
    <row r="116" ht="12.75" customHeight="1">
      <c r="K116" s="30"/>
    </row>
    <row r="117" ht="12.75" customHeight="1">
      <c r="K117" s="30"/>
    </row>
    <row r="118" ht="12.75" customHeight="1">
      <c r="K118" s="30"/>
    </row>
    <row r="119" ht="12.75" customHeight="1">
      <c r="K119" s="30"/>
    </row>
    <row r="120" ht="12.75" customHeight="1">
      <c r="K120" s="30"/>
    </row>
    <row r="121" ht="12.75" customHeight="1">
      <c r="K121" s="30"/>
    </row>
    <row r="122" ht="12.75" customHeight="1">
      <c r="K122" s="30"/>
    </row>
    <row r="123" ht="12.75" customHeight="1">
      <c r="K123" s="30"/>
    </row>
    <row r="124" ht="12.75" customHeight="1">
      <c r="K124" s="30"/>
    </row>
    <row r="125" ht="12.75" customHeight="1" hidden="1">
      <c r="K125" s="30"/>
    </row>
    <row r="126" ht="12.75" customHeight="1" hidden="1">
      <c r="K126" s="30"/>
    </row>
    <row r="127" ht="12.75" customHeight="1" hidden="1">
      <c r="K127" s="30"/>
    </row>
    <row r="128" ht="12.75" customHeight="1">
      <c r="K128" s="30"/>
    </row>
    <row r="129" spans="3:11" ht="12.75" customHeight="1">
      <c r="C129" s="183" t="s">
        <v>169</v>
      </c>
      <c r="K129" s="30"/>
    </row>
    <row r="130" spans="11:14" ht="12.75" customHeight="1">
      <c r="K130" s="968" t="s">
        <v>272</v>
      </c>
      <c r="L130" s="968"/>
      <c r="M130" s="968"/>
      <c r="N130" s="968"/>
    </row>
    <row r="131" ht="12.75" customHeight="1"/>
    <row r="132" spans="1:19" s="7" customFormat="1" ht="51" customHeight="1">
      <c r="A132" s="4" t="s">
        <v>169</v>
      </c>
      <c r="B132" s="5"/>
      <c r="C132" s="6"/>
      <c r="D132" s="284">
        <v>2012</v>
      </c>
      <c r="E132" s="165" t="s">
        <v>267</v>
      </c>
      <c r="F132" s="170" t="s">
        <v>2</v>
      </c>
      <c r="G132" s="165" t="s">
        <v>268</v>
      </c>
      <c r="H132" s="170" t="s">
        <v>2</v>
      </c>
      <c r="I132" s="165" t="s">
        <v>269</v>
      </c>
      <c r="J132" s="170" t="s">
        <v>2</v>
      </c>
      <c r="K132" s="166" t="s">
        <v>360</v>
      </c>
      <c r="L132" s="430" t="s">
        <v>383</v>
      </c>
      <c r="M132" s="170">
        <v>2013</v>
      </c>
      <c r="N132" s="430" t="s">
        <v>382</v>
      </c>
      <c r="O132" s="677" t="s">
        <v>2</v>
      </c>
      <c r="P132" s="430" t="s">
        <v>329</v>
      </c>
      <c r="Q132" s="677" t="s">
        <v>2</v>
      </c>
      <c r="R132" s="430" t="s">
        <v>384</v>
      </c>
      <c r="S132" s="430" t="s">
        <v>369</v>
      </c>
    </row>
    <row r="133" spans="1:19" ht="12.75">
      <c r="A133" s="24">
        <v>231</v>
      </c>
      <c r="B133" s="29"/>
      <c r="C133" s="120" t="s">
        <v>210</v>
      </c>
      <c r="D133" s="249">
        <v>0</v>
      </c>
      <c r="E133" s="104">
        <v>91</v>
      </c>
      <c r="F133" s="27"/>
      <c r="G133" s="104">
        <v>91</v>
      </c>
      <c r="H133" s="174"/>
      <c r="I133" s="27">
        <v>100</v>
      </c>
      <c r="J133" s="27"/>
      <c r="K133" s="249">
        <v>0</v>
      </c>
      <c r="L133" s="438"/>
      <c r="M133" s="27">
        <v>0</v>
      </c>
      <c r="N133" s="250">
        <v>0</v>
      </c>
      <c r="O133" s="438"/>
      <c r="P133" s="438"/>
      <c r="Q133" s="438"/>
      <c r="R133" s="438"/>
      <c r="S133" s="438"/>
    </row>
    <row r="134" spans="1:19" ht="12.75">
      <c r="A134" s="113">
        <v>233</v>
      </c>
      <c r="B134" s="114"/>
      <c r="C134" s="184" t="s">
        <v>211</v>
      </c>
      <c r="D134" s="216">
        <v>3000</v>
      </c>
      <c r="E134" s="185">
        <v>0</v>
      </c>
      <c r="F134" s="185"/>
      <c r="G134" s="185">
        <v>0</v>
      </c>
      <c r="H134" s="65"/>
      <c r="I134" s="185">
        <v>0</v>
      </c>
      <c r="J134" s="185"/>
      <c r="K134" s="249">
        <v>3000</v>
      </c>
      <c r="L134" s="438"/>
      <c r="M134" s="185">
        <v>0</v>
      </c>
      <c r="N134" s="250">
        <v>0</v>
      </c>
      <c r="O134" s="438"/>
      <c r="P134" s="438"/>
      <c r="Q134" s="438"/>
      <c r="R134" s="438"/>
      <c r="S134" s="438"/>
    </row>
    <row r="135" spans="1:19" ht="12.75">
      <c r="A135" s="969" t="s">
        <v>274</v>
      </c>
      <c r="B135" s="970"/>
      <c r="C135" s="971"/>
      <c r="D135" s="328">
        <f>SUM(D133,D134)</f>
        <v>3000</v>
      </c>
      <c r="E135" s="323">
        <f>SUM(E133,E134)</f>
        <v>91</v>
      </c>
      <c r="F135" s="327">
        <v>0.91</v>
      </c>
      <c r="G135" s="323">
        <v>91</v>
      </c>
      <c r="H135" s="327">
        <v>0.91</v>
      </c>
      <c r="I135" s="323">
        <v>100</v>
      </c>
      <c r="J135" s="327">
        <v>1</v>
      </c>
      <c r="K135" s="231">
        <f>SUM(K133,K134)</f>
        <v>3000</v>
      </c>
      <c r="L135" s="443">
        <f>L133+L134</f>
        <v>0</v>
      </c>
      <c r="M135" s="323">
        <v>0</v>
      </c>
      <c r="N135" s="407">
        <v>0</v>
      </c>
      <c r="O135" s="443">
        <f>O133+O134</f>
        <v>0</v>
      </c>
      <c r="P135" s="443">
        <f>P133+P134</f>
        <v>0</v>
      </c>
      <c r="Q135" s="443">
        <f>Q133+Q134</f>
        <v>0</v>
      </c>
      <c r="R135" s="443">
        <f>R133+R134</f>
        <v>0</v>
      </c>
      <c r="S135" s="443">
        <f>S133+S134</f>
        <v>0</v>
      </c>
    </row>
    <row r="136" spans="1:10" ht="12.75">
      <c r="A136" s="35"/>
      <c r="B136" s="35"/>
      <c r="C136" s="186"/>
      <c r="E136" s="69"/>
      <c r="F136" s="69"/>
      <c r="G136" s="69"/>
      <c r="H136" s="45"/>
      <c r="I136" s="69"/>
      <c r="J136" s="69"/>
    </row>
    <row r="137" spans="1:14" ht="15.75">
      <c r="A137" s="35"/>
      <c r="B137" s="35"/>
      <c r="C137" s="186"/>
      <c r="D137" s="69"/>
      <c r="E137" s="69"/>
      <c r="F137" s="69"/>
      <c r="G137" s="69"/>
      <c r="H137" s="45"/>
      <c r="I137" s="69"/>
      <c r="J137" s="69"/>
      <c r="K137" s="968" t="s">
        <v>273</v>
      </c>
      <c r="L137" s="968"/>
      <c r="M137" s="968"/>
      <c r="N137" s="968"/>
    </row>
    <row r="138" spans="1:10" ht="12.75">
      <c r="A138" s="35"/>
      <c r="B138" s="35"/>
      <c r="C138" s="186"/>
      <c r="E138" s="69"/>
      <c r="F138" s="69"/>
      <c r="G138" s="69"/>
      <c r="H138" s="45"/>
      <c r="I138" s="69"/>
      <c r="J138" s="69"/>
    </row>
    <row r="139" spans="1:19" ht="25.5">
      <c r="A139" s="4" t="s">
        <v>169</v>
      </c>
      <c r="B139" s="5"/>
      <c r="C139" s="6"/>
      <c r="D139" s="284">
        <v>2012</v>
      </c>
      <c r="E139" s="165" t="s">
        <v>267</v>
      </c>
      <c r="F139" s="170" t="s">
        <v>2</v>
      </c>
      <c r="G139" s="165" t="s">
        <v>268</v>
      </c>
      <c r="H139" s="170" t="s">
        <v>2</v>
      </c>
      <c r="I139" s="165" t="s">
        <v>269</v>
      </c>
      <c r="J139" s="170" t="s">
        <v>2</v>
      </c>
      <c r="K139" s="166" t="s">
        <v>360</v>
      </c>
      <c r="L139" s="430" t="s">
        <v>372</v>
      </c>
      <c r="M139" s="170">
        <v>2013</v>
      </c>
      <c r="N139" s="430" t="s">
        <v>382</v>
      </c>
      <c r="O139" s="677" t="s">
        <v>2</v>
      </c>
      <c r="P139" s="430" t="s">
        <v>329</v>
      </c>
      <c r="Q139" s="677" t="s">
        <v>2</v>
      </c>
      <c r="R139" s="430" t="s">
        <v>384</v>
      </c>
      <c r="S139" s="430" t="s">
        <v>369</v>
      </c>
    </row>
    <row r="140" spans="1:19" ht="12.75">
      <c r="A140" s="24">
        <v>322</v>
      </c>
      <c r="B140" s="29"/>
      <c r="C140" s="120" t="s">
        <v>294</v>
      </c>
      <c r="D140" s="249">
        <v>0</v>
      </c>
      <c r="E140" s="37">
        <v>0</v>
      </c>
      <c r="F140" s="37"/>
      <c r="G140" s="37"/>
      <c r="H140" s="42"/>
      <c r="I140" s="37">
        <v>0</v>
      </c>
      <c r="J140" s="245"/>
      <c r="K140" s="608">
        <v>0</v>
      </c>
      <c r="L140" s="438">
        <v>0</v>
      </c>
      <c r="M140" s="245"/>
      <c r="N140" s="438"/>
      <c r="O140" s="438"/>
      <c r="P140" s="438"/>
      <c r="Q140" s="438"/>
      <c r="R140" s="438"/>
      <c r="S140" s="438"/>
    </row>
    <row r="141" spans="1:19" ht="12.75">
      <c r="A141" s="24">
        <v>322</v>
      </c>
      <c r="B141" s="29"/>
      <c r="C141" s="120" t="s">
        <v>321</v>
      </c>
      <c r="D141" s="216">
        <v>0</v>
      </c>
      <c r="E141" s="27">
        <v>0</v>
      </c>
      <c r="F141" s="37"/>
      <c r="G141" s="27"/>
      <c r="H141" s="14"/>
      <c r="I141" s="37">
        <v>179355</v>
      </c>
      <c r="J141" s="246"/>
      <c r="K141" s="608">
        <v>0</v>
      </c>
      <c r="L141" s="438">
        <v>0</v>
      </c>
      <c r="M141" s="245"/>
      <c r="N141" s="438"/>
      <c r="O141" s="438"/>
      <c r="P141" s="438"/>
      <c r="Q141" s="438"/>
      <c r="R141" s="438"/>
      <c r="S141" s="438"/>
    </row>
    <row r="142" spans="1:19" ht="12.75">
      <c r="A142" s="24">
        <v>322</v>
      </c>
      <c r="B142" s="29"/>
      <c r="C142" s="120" t="s">
        <v>225</v>
      </c>
      <c r="D142" s="298">
        <v>50000</v>
      </c>
      <c r="E142" s="37">
        <v>0</v>
      </c>
      <c r="F142" s="37"/>
      <c r="G142" s="37"/>
      <c r="H142" s="42"/>
      <c r="I142" s="37"/>
      <c r="J142" s="245"/>
      <c r="K142" s="608">
        <v>0</v>
      </c>
      <c r="L142" s="447">
        <v>0</v>
      </c>
      <c r="M142" s="246">
        <v>65000</v>
      </c>
      <c r="N142" s="447"/>
      <c r="O142" s="447"/>
      <c r="P142" s="447"/>
      <c r="Q142" s="447"/>
      <c r="R142" s="447"/>
      <c r="S142" s="447"/>
    </row>
    <row r="143" spans="1:19" ht="12.75">
      <c r="A143" s="24">
        <v>322</v>
      </c>
      <c r="B143" s="29"/>
      <c r="C143" s="120" t="s">
        <v>226</v>
      </c>
      <c r="D143" s="286">
        <v>180000</v>
      </c>
      <c r="E143" s="37">
        <v>0</v>
      </c>
      <c r="F143" s="37"/>
      <c r="G143" s="37"/>
      <c r="H143" s="42"/>
      <c r="I143" s="37"/>
      <c r="J143" s="245"/>
      <c r="K143" s="608">
        <v>179660.04</v>
      </c>
      <c r="L143" s="438">
        <v>179660.04</v>
      </c>
      <c r="M143" s="245"/>
      <c r="N143" s="438"/>
      <c r="O143" s="438"/>
      <c r="P143" s="438"/>
      <c r="Q143" s="438"/>
      <c r="R143" s="438"/>
      <c r="S143" s="438"/>
    </row>
    <row r="144" spans="1:19" ht="12.75">
      <c r="A144" s="24">
        <v>332</v>
      </c>
      <c r="B144" s="29"/>
      <c r="C144" s="120" t="s">
        <v>212</v>
      </c>
      <c r="D144" s="137">
        <v>310744</v>
      </c>
      <c r="E144" s="37">
        <v>0</v>
      </c>
      <c r="F144" s="37"/>
      <c r="G144" s="37"/>
      <c r="H144" s="42"/>
      <c r="I144" s="37"/>
      <c r="J144" s="245"/>
      <c r="K144" s="608">
        <v>200000</v>
      </c>
      <c r="L144" s="438">
        <v>200743.19</v>
      </c>
      <c r="M144" s="245">
        <v>100000</v>
      </c>
      <c r="N144" s="438"/>
      <c r="O144" s="438"/>
      <c r="P144" s="438"/>
      <c r="Q144" s="438"/>
      <c r="R144" s="438"/>
      <c r="S144" s="438"/>
    </row>
    <row r="145" spans="1:19" ht="12.75">
      <c r="A145" s="128">
        <v>332</v>
      </c>
      <c r="B145" s="129"/>
      <c r="C145" s="130" t="s">
        <v>213</v>
      </c>
      <c r="D145" s="217">
        <v>41000</v>
      </c>
      <c r="E145" s="131">
        <v>0</v>
      </c>
      <c r="F145" s="131"/>
      <c r="G145" s="131">
        <v>51847</v>
      </c>
      <c r="H145" s="175"/>
      <c r="I145" s="131">
        <v>51847</v>
      </c>
      <c r="J145" s="247"/>
      <c r="K145" s="608">
        <v>34114.85</v>
      </c>
      <c r="L145" s="444">
        <v>34114.85</v>
      </c>
      <c r="M145" s="683"/>
      <c r="N145" s="717"/>
      <c r="O145" s="444"/>
      <c r="P145" s="444"/>
      <c r="Q145" s="444"/>
      <c r="R145" s="444"/>
      <c r="S145" s="444"/>
    </row>
    <row r="146" spans="1:19" ht="12.75">
      <c r="A146" s="132">
        <v>322</v>
      </c>
      <c r="B146" s="124"/>
      <c r="C146" s="125" t="s">
        <v>327</v>
      </c>
      <c r="D146" s="216"/>
      <c r="E146" s="182"/>
      <c r="F146" s="182"/>
      <c r="G146" s="182"/>
      <c r="H146" s="401"/>
      <c r="I146" s="182"/>
      <c r="J146" s="402"/>
      <c r="K146" s="608">
        <v>5000</v>
      </c>
      <c r="L146" s="438">
        <v>5000</v>
      </c>
      <c r="M146" s="477"/>
      <c r="N146" s="710"/>
      <c r="O146" s="438"/>
      <c r="P146" s="438"/>
      <c r="Q146" s="438"/>
      <c r="R146" s="438"/>
      <c r="S146" s="438"/>
    </row>
    <row r="147" spans="1:19" ht="12.75">
      <c r="A147" s="132">
        <v>332</v>
      </c>
      <c r="B147" s="124"/>
      <c r="C147" s="125" t="s">
        <v>323</v>
      </c>
      <c r="D147" s="216"/>
      <c r="E147" s="182"/>
      <c r="F147" s="182"/>
      <c r="G147" s="182"/>
      <c r="H147" s="401"/>
      <c r="I147" s="182"/>
      <c r="J147" s="402"/>
      <c r="K147" s="608"/>
      <c r="L147" s="438"/>
      <c r="M147" s="477">
        <v>475000</v>
      </c>
      <c r="N147" s="438"/>
      <c r="O147" s="438"/>
      <c r="P147" s="438"/>
      <c r="Q147" s="438"/>
      <c r="R147" s="438"/>
      <c r="S147" s="438"/>
    </row>
    <row r="148" spans="1:19" ht="12.75">
      <c r="A148" s="132">
        <v>332</v>
      </c>
      <c r="B148" s="124"/>
      <c r="C148" s="125" t="s">
        <v>325</v>
      </c>
      <c r="D148" s="216"/>
      <c r="E148" s="182"/>
      <c r="F148" s="182"/>
      <c r="G148" s="182"/>
      <c r="H148" s="401"/>
      <c r="I148" s="182"/>
      <c r="J148" s="402"/>
      <c r="K148" s="608"/>
      <c r="L148" s="447"/>
      <c r="M148" s="477"/>
      <c r="N148" s="438"/>
      <c r="O148" s="447"/>
      <c r="P148" s="447"/>
      <c r="Q148" s="447"/>
      <c r="R148" s="447"/>
      <c r="S148" s="447"/>
    </row>
    <row r="149" spans="1:19" ht="12.75">
      <c r="A149" s="132">
        <v>239</v>
      </c>
      <c r="B149" s="124" t="s">
        <v>397</v>
      </c>
      <c r="C149" s="125" t="s">
        <v>396</v>
      </c>
      <c r="D149" s="265"/>
      <c r="E149" s="84"/>
      <c r="F149" s="84"/>
      <c r="G149" s="84"/>
      <c r="H149" s="68"/>
      <c r="I149" s="84"/>
      <c r="J149" s="400"/>
      <c r="K149" s="608"/>
      <c r="L149" s="444"/>
      <c r="M149" s="400"/>
      <c r="N149" s="438">
        <v>1069.62</v>
      </c>
      <c r="O149" s="444"/>
      <c r="P149" s="444">
        <v>2124.78</v>
      </c>
      <c r="Q149" s="444"/>
      <c r="R149" s="444"/>
      <c r="S149" s="444"/>
    </row>
    <row r="150" spans="1:19" ht="13.5" thickBot="1">
      <c r="A150" s="973" t="s">
        <v>275</v>
      </c>
      <c r="B150" s="973"/>
      <c r="C150" s="973"/>
      <c r="D150" s="373">
        <f>SUM(D140,D141,D142,D143,D144,D145)</f>
        <v>581744</v>
      </c>
      <c r="E150" s="232">
        <v>0</v>
      </c>
      <c r="F150" s="232">
        <v>0</v>
      </c>
      <c r="G150" s="232">
        <v>51847</v>
      </c>
      <c r="H150" s="232">
        <v>4.1</v>
      </c>
      <c r="I150" s="232">
        <f>SUM(I140,I141,I142,I143,I144,I145)</f>
        <v>231202</v>
      </c>
      <c r="J150" s="232">
        <v>18.27</v>
      </c>
      <c r="K150" s="611">
        <f>SUM(K140,K141,K142,K143,K144,K145,K146,)</f>
        <v>418774.89</v>
      </c>
      <c r="L150" s="445">
        <f>SUM(L140:L149)</f>
        <v>419518.07999999996</v>
      </c>
      <c r="M150" s="441">
        <f>SUM(M140:M149)</f>
        <v>640000</v>
      </c>
      <c r="N150" s="445">
        <f>SUM(N140:N149)</f>
        <v>1069.62</v>
      </c>
      <c r="O150" s="845">
        <f>N150/M150</f>
        <v>0.0016712812499999998</v>
      </c>
      <c r="P150" s="445">
        <f>SUM(P140:P149)</f>
        <v>2124.78</v>
      </c>
      <c r="Q150" s="845">
        <f>P150/M150</f>
        <v>0.0033199687500000004</v>
      </c>
      <c r="R150" s="445"/>
      <c r="S150" s="445"/>
    </row>
    <row r="151" spans="1:19" ht="13.5" thickBot="1">
      <c r="A151" s="196" t="s">
        <v>214</v>
      </c>
      <c r="B151" s="197"/>
      <c r="C151" s="198"/>
      <c r="D151" s="408">
        <f>SUM(D135,D150)</f>
        <v>584744</v>
      </c>
      <c r="E151" s="199">
        <v>91</v>
      </c>
      <c r="F151" s="242">
        <v>0.01</v>
      </c>
      <c r="G151" s="199">
        <v>51932</v>
      </c>
      <c r="H151" s="242">
        <v>4.08</v>
      </c>
      <c r="I151" s="199">
        <f>SUM(I135,I150)</f>
        <v>231302</v>
      </c>
      <c r="J151" s="242">
        <v>18.14</v>
      </c>
      <c r="K151" s="612">
        <f>SUM(K135,K150)</f>
        <v>421774.89</v>
      </c>
      <c r="L151" s="446">
        <f>L150+L135</f>
        <v>419518.07999999996</v>
      </c>
      <c r="M151" s="242">
        <f>M135+M150</f>
        <v>640000</v>
      </c>
      <c r="N151" s="446">
        <f>N150+N135</f>
        <v>1069.62</v>
      </c>
      <c r="O151" s="846">
        <f>N151/M151</f>
        <v>0.0016712812499999998</v>
      </c>
      <c r="P151" s="446">
        <f>P150+P135</f>
        <v>2124.78</v>
      </c>
      <c r="Q151" s="846">
        <f>P151/M151</f>
        <v>0.0033199687500000004</v>
      </c>
      <c r="R151" s="446">
        <f>R150+R135</f>
        <v>0</v>
      </c>
      <c r="S151" s="446">
        <f>S150+S135</f>
        <v>0</v>
      </c>
    </row>
    <row r="160" ht="12.75">
      <c r="M160" s="643"/>
    </row>
    <row r="161" ht="12.75">
      <c r="M161" s="643"/>
    </row>
    <row r="162" ht="12.75">
      <c r="M162" s="643"/>
    </row>
    <row r="163" ht="12.75">
      <c r="M163" s="643"/>
    </row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3" ht="15.75">
      <c r="C173" s="183" t="s">
        <v>170</v>
      </c>
    </row>
    <row r="174" ht="15.75">
      <c r="C174" s="205"/>
    </row>
    <row r="175" spans="3:14" ht="15.75">
      <c r="C175" s="205"/>
      <c r="I175" s="972" t="s">
        <v>280</v>
      </c>
      <c r="J175" s="972"/>
      <c r="K175" s="972"/>
      <c r="L175" s="972"/>
      <c r="M175" s="972"/>
      <c r="N175" s="972"/>
    </row>
    <row r="177" spans="1:19" ht="51" customHeight="1">
      <c r="A177" s="4" t="s">
        <v>170</v>
      </c>
      <c r="B177" s="5"/>
      <c r="C177" s="6"/>
      <c r="D177" s="285">
        <v>2012</v>
      </c>
      <c r="E177" s="165" t="s">
        <v>267</v>
      </c>
      <c r="F177" s="170" t="s">
        <v>2</v>
      </c>
      <c r="G177" s="165" t="s">
        <v>268</v>
      </c>
      <c r="H177" s="170" t="s">
        <v>2</v>
      </c>
      <c r="I177" s="165" t="s">
        <v>269</v>
      </c>
      <c r="J177" s="170" t="s">
        <v>2</v>
      </c>
      <c r="K177" s="166" t="s">
        <v>360</v>
      </c>
      <c r="L177" s="430" t="s">
        <v>383</v>
      </c>
      <c r="M177" s="170">
        <v>2013</v>
      </c>
      <c r="N177" s="430" t="s">
        <v>382</v>
      </c>
      <c r="O177" s="677" t="s">
        <v>2</v>
      </c>
      <c r="P177" s="430" t="s">
        <v>329</v>
      </c>
      <c r="Q177" s="677" t="s">
        <v>2</v>
      </c>
      <c r="R177" s="430" t="s">
        <v>384</v>
      </c>
      <c r="S177" s="430" t="s">
        <v>369</v>
      </c>
    </row>
    <row r="178" spans="1:19" ht="12.75">
      <c r="A178" s="24">
        <v>453</v>
      </c>
      <c r="B178" s="29"/>
      <c r="C178" s="26" t="s">
        <v>216</v>
      </c>
      <c r="D178" s="216"/>
      <c r="E178" s="104">
        <v>0</v>
      </c>
      <c r="F178" s="121"/>
      <c r="G178" s="104">
        <v>0</v>
      </c>
      <c r="H178" s="176"/>
      <c r="I178" s="104">
        <v>0</v>
      </c>
      <c r="J178" s="121"/>
      <c r="K178" s="216"/>
      <c r="L178" s="216"/>
      <c r="M178" s="104">
        <v>0</v>
      </c>
      <c r="N178" s="137">
        <v>0</v>
      </c>
      <c r="O178" s="216"/>
      <c r="P178" s="216">
        <v>0</v>
      </c>
      <c r="Q178" s="216"/>
      <c r="R178" s="216"/>
      <c r="S178" s="216"/>
    </row>
    <row r="179" spans="1:19" ht="12.75">
      <c r="A179" s="24">
        <v>454</v>
      </c>
      <c r="B179" s="29" t="s">
        <v>11</v>
      </c>
      <c r="C179" s="26" t="s">
        <v>217</v>
      </c>
      <c r="D179" s="217"/>
      <c r="E179" s="27">
        <v>0</v>
      </c>
      <c r="F179" s="121"/>
      <c r="G179" s="27">
        <v>0</v>
      </c>
      <c r="H179" s="14"/>
      <c r="I179" s="104">
        <v>0</v>
      </c>
      <c r="J179" s="121"/>
      <c r="K179" s="216"/>
      <c r="L179" s="217"/>
      <c r="M179" s="104">
        <v>0</v>
      </c>
      <c r="N179" s="251">
        <v>0</v>
      </c>
      <c r="O179" s="217"/>
      <c r="P179" s="217">
        <v>0</v>
      </c>
      <c r="Q179" s="217"/>
      <c r="R179" s="217"/>
      <c r="S179" s="217"/>
    </row>
    <row r="180" spans="1:19" ht="12.75">
      <c r="A180" s="113">
        <v>454</v>
      </c>
      <c r="B180" s="114" t="s">
        <v>13</v>
      </c>
      <c r="C180" s="122" t="s">
        <v>218</v>
      </c>
      <c r="D180" s="265"/>
      <c r="E180" s="233">
        <v>0</v>
      </c>
      <c r="F180" s="123"/>
      <c r="G180" s="233">
        <v>0</v>
      </c>
      <c r="H180" s="177"/>
      <c r="I180" s="233">
        <v>0</v>
      </c>
      <c r="J180" s="123"/>
      <c r="K180" s="216"/>
      <c r="L180" s="265"/>
      <c r="M180" s="233">
        <v>0</v>
      </c>
      <c r="N180" s="267">
        <v>0</v>
      </c>
      <c r="O180" s="265"/>
      <c r="P180" s="265">
        <v>0</v>
      </c>
      <c r="Q180" s="265"/>
      <c r="R180" s="265"/>
      <c r="S180" s="265"/>
    </row>
    <row r="181" spans="1:19" ht="12.75">
      <c r="A181" s="234" t="s">
        <v>215</v>
      </c>
      <c r="B181" s="235"/>
      <c r="C181" s="236"/>
      <c r="D181" s="328">
        <f>SUM(D178,D179,D180)</f>
        <v>0</v>
      </c>
      <c r="E181" s="237">
        <v>0</v>
      </c>
      <c r="F181" s="324"/>
      <c r="G181" s="207">
        <v>0</v>
      </c>
      <c r="H181" s="207"/>
      <c r="I181" s="324">
        <v>0</v>
      </c>
      <c r="J181" s="324"/>
      <c r="K181" s="328">
        <f>SUM(K178,K179,K180)</f>
        <v>0</v>
      </c>
      <c r="L181" s="328"/>
      <c r="M181" s="324">
        <v>0</v>
      </c>
      <c r="N181" s="368">
        <v>0</v>
      </c>
      <c r="O181" s="328"/>
      <c r="P181" s="328">
        <v>0</v>
      </c>
      <c r="Q181" s="328"/>
      <c r="R181" s="328"/>
      <c r="S181" s="328"/>
    </row>
    <row r="182" spans="1:10" ht="12.75">
      <c r="A182" s="35"/>
      <c r="B182" s="35"/>
      <c r="C182" s="35"/>
      <c r="E182" s="186"/>
      <c r="F182" s="186"/>
      <c r="G182" s="186"/>
      <c r="H182" s="206"/>
      <c r="I182" s="186"/>
      <c r="J182" s="186"/>
    </row>
    <row r="183" spans="1:19" ht="12.75">
      <c r="A183" s="35"/>
      <c r="B183" s="35"/>
      <c r="C183" s="35"/>
      <c r="D183" s="209"/>
      <c r="E183" s="186"/>
      <c r="F183" s="186"/>
      <c r="G183" s="209" t="s">
        <v>219</v>
      </c>
      <c r="H183" s="209"/>
      <c r="I183" s="209"/>
      <c r="J183" s="208"/>
      <c r="K183" s="209"/>
      <c r="L183" s="209"/>
      <c r="M183" s="209"/>
      <c r="N183" s="410"/>
      <c r="O183" s="209"/>
      <c r="P183" s="209"/>
      <c r="Q183" s="209"/>
      <c r="R183" s="209"/>
      <c r="S183" s="209"/>
    </row>
    <row r="184" spans="1:10" ht="12.75">
      <c r="A184" s="35"/>
      <c r="B184" s="35"/>
      <c r="C184" s="35"/>
      <c r="E184" s="186"/>
      <c r="F184" s="186"/>
      <c r="G184" s="186"/>
      <c r="H184" s="206"/>
      <c r="I184" s="186"/>
      <c r="J184" s="186"/>
    </row>
    <row r="185" spans="1:19" ht="25.5">
      <c r="A185" s="4" t="s">
        <v>170</v>
      </c>
      <c r="B185" s="5"/>
      <c r="C185" s="6"/>
      <c r="D185" s="404">
        <v>2012</v>
      </c>
      <c r="E185" s="165" t="s">
        <v>267</v>
      </c>
      <c r="F185" s="170" t="s">
        <v>2</v>
      </c>
      <c r="G185" s="165" t="s">
        <v>268</v>
      </c>
      <c r="H185" s="170" t="s">
        <v>2</v>
      </c>
      <c r="I185" s="165" t="s">
        <v>269</v>
      </c>
      <c r="J185" s="170" t="s">
        <v>2</v>
      </c>
      <c r="K185" s="166" t="s">
        <v>360</v>
      </c>
      <c r="L185" s="430" t="s">
        <v>383</v>
      </c>
      <c r="M185" s="170">
        <v>2013</v>
      </c>
      <c r="N185" s="430" t="s">
        <v>382</v>
      </c>
      <c r="O185" s="677" t="s">
        <v>2</v>
      </c>
      <c r="P185" s="430" t="s">
        <v>329</v>
      </c>
      <c r="Q185" s="677" t="s">
        <v>2</v>
      </c>
      <c r="R185" s="430" t="s">
        <v>384</v>
      </c>
      <c r="S185" s="430" t="s">
        <v>369</v>
      </c>
    </row>
    <row r="186" spans="1:19" ht="12.75">
      <c r="A186" s="24">
        <v>513</v>
      </c>
      <c r="B186" s="29" t="s">
        <v>13</v>
      </c>
      <c r="C186" s="26" t="s">
        <v>220</v>
      </c>
      <c r="D186" s="267">
        <v>310000</v>
      </c>
      <c r="E186" s="27">
        <v>246629</v>
      </c>
      <c r="F186" s="50"/>
      <c r="G186" s="27">
        <v>246629</v>
      </c>
      <c r="H186" s="419"/>
      <c r="I186" s="27">
        <v>246629</v>
      </c>
      <c r="J186" s="50"/>
      <c r="K186" s="447">
        <v>310000</v>
      </c>
      <c r="L186" s="451">
        <v>310000</v>
      </c>
      <c r="M186" s="27">
        <v>0</v>
      </c>
      <c r="N186" s="411">
        <v>0</v>
      </c>
      <c r="O186" s="451"/>
      <c r="P186" s="451">
        <v>0</v>
      </c>
      <c r="Q186" s="451"/>
      <c r="R186" s="451"/>
      <c r="S186" s="451"/>
    </row>
    <row r="187" spans="1:19" ht="12.75">
      <c r="A187" s="113">
        <v>514</v>
      </c>
      <c r="B187" s="114" t="s">
        <v>13</v>
      </c>
      <c r="C187" s="122" t="s">
        <v>221</v>
      </c>
      <c r="D187" s="137">
        <v>0</v>
      </c>
      <c r="E187" s="109">
        <v>0</v>
      </c>
      <c r="F187" s="74"/>
      <c r="G187" s="74">
        <v>0</v>
      </c>
      <c r="H187" s="420"/>
      <c r="I187" s="109">
        <v>0</v>
      </c>
      <c r="J187" s="74"/>
      <c r="K187" s="444">
        <v>0</v>
      </c>
      <c r="L187" s="267">
        <v>0</v>
      </c>
      <c r="M187" s="403">
        <v>0</v>
      </c>
      <c r="N187" s="267">
        <v>0</v>
      </c>
      <c r="O187" s="267"/>
      <c r="P187" s="444">
        <v>0</v>
      </c>
      <c r="Q187" s="267"/>
      <c r="R187" s="267"/>
      <c r="S187" s="267"/>
    </row>
    <row r="188" spans="1:19" ht="13.5" thickBot="1">
      <c r="A188" s="238" t="s">
        <v>219</v>
      </c>
      <c r="B188" s="239"/>
      <c r="C188" s="240"/>
      <c r="D188" s="373">
        <f>SUM(D186,D187)</f>
        <v>310000</v>
      </c>
      <c r="E188" s="325">
        <v>246629</v>
      </c>
      <c r="F188" s="325"/>
      <c r="G188" s="325">
        <v>246629</v>
      </c>
      <c r="H188" s="325"/>
      <c r="I188" s="325">
        <v>246629</v>
      </c>
      <c r="J188" s="325"/>
      <c r="K188" s="445">
        <f>SUM(K186,K187)</f>
        <v>310000</v>
      </c>
      <c r="L188" s="445">
        <f>L186+L187</f>
        <v>310000</v>
      </c>
      <c r="M188" s="325">
        <v>0</v>
      </c>
      <c r="N188" s="373">
        <v>0</v>
      </c>
      <c r="O188" s="445"/>
      <c r="P188" s="445">
        <v>0</v>
      </c>
      <c r="Q188" s="445"/>
      <c r="R188" s="445"/>
      <c r="S188" s="445"/>
    </row>
    <row r="189" spans="1:19" ht="13.5" thickBot="1">
      <c r="A189" s="191" t="s">
        <v>170</v>
      </c>
      <c r="B189" s="195"/>
      <c r="C189" s="193"/>
      <c r="D189" s="408">
        <f>SUM(D181,D188)</f>
        <v>310000</v>
      </c>
      <c r="E189" s="230">
        <v>246629</v>
      </c>
      <c r="F189" s="194"/>
      <c r="G189" s="230">
        <v>246629</v>
      </c>
      <c r="H189" s="230"/>
      <c r="I189" s="194">
        <v>246629</v>
      </c>
      <c r="J189" s="194"/>
      <c r="K189" s="446">
        <f>SUM(K181,K188)</f>
        <v>310000</v>
      </c>
      <c r="L189" s="446">
        <f>L181+L188</f>
        <v>310000</v>
      </c>
      <c r="M189" s="194">
        <v>0</v>
      </c>
      <c r="N189" s="408">
        <v>0</v>
      </c>
      <c r="O189" s="446"/>
      <c r="P189" s="446">
        <v>0</v>
      </c>
      <c r="Q189" s="446"/>
      <c r="R189" s="446"/>
      <c r="S189" s="446"/>
    </row>
    <row r="190" spans="1:19" ht="12.75">
      <c r="A190" s="82"/>
      <c r="B190" s="7"/>
      <c r="C190" s="82"/>
      <c r="D190" s="7"/>
      <c r="E190" s="82"/>
      <c r="F190" s="55"/>
      <c r="G190" s="82"/>
      <c r="H190" s="82"/>
      <c r="I190" s="55"/>
      <c r="J190" s="55"/>
      <c r="K190" s="7"/>
      <c r="L190" s="7"/>
      <c r="M190" s="7"/>
      <c r="N190" s="62"/>
      <c r="O190" s="7"/>
      <c r="P190" s="7"/>
      <c r="Q190" s="7"/>
      <c r="R190" s="7"/>
      <c r="S190" s="7"/>
    </row>
    <row r="191" spans="1:19" ht="12.75">
      <c r="A191" s="82"/>
      <c r="B191" s="7"/>
      <c r="C191" s="82"/>
      <c r="D191" s="7"/>
      <c r="E191" s="82"/>
      <c r="F191" s="55"/>
      <c r="G191" s="82"/>
      <c r="H191" s="82"/>
      <c r="I191" s="55"/>
      <c r="J191" s="55"/>
      <c r="K191" s="7"/>
      <c r="L191" s="7"/>
      <c r="M191" s="7"/>
      <c r="N191" s="62"/>
      <c r="O191" s="7"/>
      <c r="P191" s="7"/>
      <c r="Q191" s="7"/>
      <c r="R191" s="7"/>
      <c r="S191" s="7"/>
    </row>
    <row r="192" spans="1:19" ht="12.75">
      <c r="A192" s="82"/>
      <c r="B192" s="7"/>
      <c r="C192" s="82"/>
      <c r="D192" s="7"/>
      <c r="E192" s="82"/>
      <c r="F192" s="55"/>
      <c r="G192" s="82"/>
      <c r="H192" s="82"/>
      <c r="I192" s="55"/>
      <c r="J192" s="55"/>
      <c r="K192" s="7"/>
      <c r="L192" s="7"/>
      <c r="M192" s="7"/>
      <c r="N192" s="62"/>
      <c r="O192" s="7"/>
      <c r="P192" s="7"/>
      <c r="Q192" s="7"/>
      <c r="R192" s="7"/>
      <c r="S192" s="7"/>
    </row>
    <row r="193" spans="1:10" ht="12.75">
      <c r="A193" s="35"/>
      <c r="B193" s="35"/>
      <c r="C193" s="35"/>
      <c r="E193" s="35"/>
      <c r="F193" s="35"/>
      <c r="G193" s="35"/>
      <c r="H193" s="43"/>
      <c r="I193" s="35"/>
      <c r="J193" s="35"/>
    </row>
    <row r="194" spans="1:10" ht="15.75">
      <c r="A194" s="35"/>
      <c r="B194" s="35"/>
      <c r="C194" s="183" t="s">
        <v>171</v>
      </c>
      <c r="E194" s="200"/>
      <c r="F194" s="35"/>
      <c r="G194" s="35"/>
      <c r="H194" s="43"/>
      <c r="I194" s="35"/>
      <c r="J194" s="35"/>
    </row>
    <row r="195" spans="1:10" ht="12.75">
      <c r="A195" s="35"/>
      <c r="B195" s="35"/>
      <c r="C195" s="35"/>
      <c r="E195" s="35"/>
      <c r="F195" s="35"/>
      <c r="G195" s="35"/>
      <c r="H195" s="43"/>
      <c r="I195" s="35"/>
      <c r="J195" s="35"/>
    </row>
    <row r="196" spans="1:19" ht="25.5">
      <c r="A196" s="4"/>
      <c r="B196" s="5"/>
      <c r="C196" s="6"/>
      <c r="D196" s="284">
        <v>2012</v>
      </c>
      <c r="E196" s="165" t="s">
        <v>267</v>
      </c>
      <c r="F196" s="170" t="s">
        <v>2</v>
      </c>
      <c r="G196" s="165" t="s">
        <v>268</v>
      </c>
      <c r="H196" s="170" t="s">
        <v>2</v>
      </c>
      <c r="I196" s="165" t="s">
        <v>269</v>
      </c>
      <c r="J196" s="170" t="s">
        <v>2</v>
      </c>
      <c r="K196" s="166" t="s">
        <v>360</v>
      </c>
      <c r="L196" s="430" t="s">
        <v>383</v>
      </c>
      <c r="M196" s="170">
        <v>2013</v>
      </c>
      <c r="N196" s="430" t="s">
        <v>382</v>
      </c>
      <c r="O196" s="677" t="s">
        <v>2</v>
      </c>
      <c r="P196" s="430" t="s">
        <v>329</v>
      </c>
      <c r="Q196" s="677" t="s">
        <v>2</v>
      </c>
      <c r="R196" s="430" t="s">
        <v>384</v>
      </c>
      <c r="S196" s="430" t="s">
        <v>369</v>
      </c>
    </row>
    <row r="197" spans="1:19" ht="12.75">
      <c r="A197" s="965" t="s">
        <v>276</v>
      </c>
      <c r="B197" s="966"/>
      <c r="C197" s="967"/>
      <c r="D197" s="187"/>
      <c r="E197" s="37">
        <v>0</v>
      </c>
      <c r="F197" s="37"/>
      <c r="G197" s="37">
        <v>0</v>
      </c>
      <c r="H197" s="42"/>
      <c r="I197" s="37">
        <v>0</v>
      </c>
      <c r="J197" s="37"/>
      <c r="K197" s="250"/>
      <c r="L197" s="250"/>
      <c r="M197" s="37">
        <v>0</v>
      </c>
      <c r="N197" s="412">
        <v>0</v>
      </c>
      <c r="O197" s="250"/>
      <c r="P197" s="250">
        <v>0</v>
      </c>
      <c r="Q197" s="250"/>
      <c r="R197" s="250"/>
      <c r="S197" s="250"/>
    </row>
    <row r="198" spans="1:19" ht="12.75">
      <c r="A198" s="965" t="s">
        <v>277</v>
      </c>
      <c r="B198" s="966"/>
      <c r="C198" s="967"/>
      <c r="D198" s="188"/>
      <c r="E198" s="27">
        <v>0</v>
      </c>
      <c r="F198" s="37"/>
      <c r="G198" s="27">
        <v>0</v>
      </c>
      <c r="H198" s="14"/>
      <c r="I198" s="37">
        <v>0</v>
      </c>
      <c r="J198" s="190"/>
      <c r="K198" s="250"/>
      <c r="L198" s="250"/>
      <c r="M198" s="37">
        <v>0</v>
      </c>
      <c r="N198" s="250">
        <v>0</v>
      </c>
      <c r="O198" s="250"/>
      <c r="P198" s="250">
        <v>0</v>
      </c>
      <c r="Q198" s="250"/>
      <c r="R198" s="250"/>
      <c r="S198" s="250"/>
    </row>
    <row r="199" spans="1:19" ht="13.5" thickBot="1">
      <c r="A199" s="965" t="s">
        <v>278</v>
      </c>
      <c r="B199" s="966"/>
      <c r="C199" s="967"/>
      <c r="D199" s="188"/>
      <c r="E199" s="37">
        <v>0</v>
      </c>
      <c r="F199" s="37"/>
      <c r="G199" s="37">
        <v>0</v>
      </c>
      <c r="H199" s="42"/>
      <c r="I199" s="37">
        <v>0</v>
      </c>
      <c r="J199" s="37"/>
      <c r="K199" s="250"/>
      <c r="L199" s="250"/>
      <c r="M199" s="37">
        <v>0</v>
      </c>
      <c r="N199" s="412">
        <v>0</v>
      </c>
      <c r="O199" s="250"/>
      <c r="P199" s="250">
        <v>0</v>
      </c>
      <c r="Q199" s="250"/>
      <c r="R199" s="250"/>
      <c r="S199" s="250"/>
    </row>
    <row r="200" spans="1:19" ht="13.5" thickBot="1">
      <c r="A200" s="196" t="s">
        <v>171</v>
      </c>
      <c r="B200" s="197"/>
      <c r="C200" s="198"/>
      <c r="D200" s="326">
        <f>SUM(D197,D198,D199)</f>
        <v>0</v>
      </c>
      <c r="E200" s="199">
        <v>0</v>
      </c>
      <c r="F200" s="199"/>
      <c r="G200" s="199">
        <v>0</v>
      </c>
      <c r="H200" s="199"/>
      <c r="I200" s="199">
        <v>0</v>
      </c>
      <c r="J200" s="199"/>
      <c r="K200" s="287">
        <f>SUM(K197,K198,K199)</f>
        <v>0</v>
      </c>
      <c r="L200" s="408"/>
      <c r="M200" s="199">
        <v>0</v>
      </c>
      <c r="N200" s="417"/>
      <c r="O200" s="408"/>
      <c r="P200" s="408">
        <v>0</v>
      </c>
      <c r="Q200" s="408"/>
      <c r="R200" s="408"/>
      <c r="S200" s="408"/>
    </row>
    <row r="201" spans="1:10" ht="12.75">
      <c r="A201" s="35"/>
      <c r="B201" s="35"/>
      <c r="C201" s="35"/>
      <c r="E201" s="35"/>
      <c r="F201" s="35"/>
      <c r="G201" s="35"/>
      <c r="H201" s="43"/>
      <c r="I201" s="35"/>
      <c r="J201" s="35"/>
    </row>
    <row r="202" spans="1:10" ht="12.75">
      <c r="A202" s="35"/>
      <c r="B202" s="35"/>
      <c r="C202" s="35"/>
      <c r="E202" s="35"/>
      <c r="F202" s="35"/>
      <c r="G202" s="35"/>
      <c r="H202" s="43"/>
      <c r="I202" s="35"/>
      <c r="J202" s="35"/>
    </row>
    <row r="203" spans="1:10" ht="12.75">
      <c r="A203" s="35"/>
      <c r="B203" s="35"/>
      <c r="C203" s="35"/>
      <c r="E203" s="35"/>
      <c r="F203" s="35"/>
      <c r="G203" s="35"/>
      <c r="H203" s="43"/>
      <c r="I203" s="35"/>
      <c r="J203" s="35"/>
    </row>
    <row r="204" spans="1:10" ht="12.75">
      <c r="A204" s="35"/>
      <c r="B204" s="35"/>
      <c r="C204" s="35"/>
      <c r="E204" s="35"/>
      <c r="F204" s="35"/>
      <c r="G204" s="35"/>
      <c r="H204" s="43"/>
      <c r="I204" s="35"/>
      <c r="J204" s="35"/>
    </row>
    <row r="205" spans="1:10" ht="12.75">
      <c r="A205" s="35"/>
      <c r="B205" s="35"/>
      <c r="C205" s="35"/>
      <c r="E205" s="35"/>
      <c r="F205" s="35"/>
      <c r="G205" s="35"/>
      <c r="H205" s="43"/>
      <c r="I205" s="35"/>
      <c r="J205" s="35"/>
    </row>
    <row r="206" spans="1:10" ht="12.75">
      <c r="A206" s="35"/>
      <c r="B206" s="35"/>
      <c r="C206" s="35"/>
      <c r="E206" s="35"/>
      <c r="F206" s="35"/>
      <c r="G206" s="35"/>
      <c r="H206" s="43"/>
      <c r="I206" s="35"/>
      <c r="J206" s="35"/>
    </row>
    <row r="207" spans="1:10" ht="12.75">
      <c r="A207" s="35"/>
      <c r="B207" s="35"/>
      <c r="C207" s="35"/>
      <c r="E207" s="35"/>
      <c r="F207" s="35"/>
      <c r="G207" s="35"/>
      <c r="H207" s="43"/>
      <c r="I207" s="35"/>
      <c r="J207" s="35"/>
    </row>
    <row r="208" spans="1:10" ht="12.75">
      <c r="A208" s="35"/>
      <c r="B208" s="35"/>
      <c r="C208" s="35"/>
      <c r="E208" s="35"/>
      <c r="F208" s="35"/>
      <c r="G208" s="35"/>
      <c r="H208" s="43"/>
      <c r="I208" s="35"/>
      <c r="J208" s="35"/>
    </row>
    <row r="209" spans="1:10" ht="12.75">
      <c r="A209" s="35"/>
      <c r="B209" s="35"/>
      <c r="C209" s="35"/>
      <c r="E209" s="35"/>
      <c r="F209" s="35"/>
      <c r="G209" s="35"/>
      <c r="H209" s="43"/>
      <c r="I209" s="35"/>
      <c r="J209" s="35"/>
    </row>
    <row r="210" spans="1:19" ht="25.5">
      <c r="A210" s="4" t="s">
        <v>279</v>
      </c>
      <c r="B210" s="5"/>
      <c r="C210" s="6"/>
      <c r="D210" s="284">
        <v>2012</v>
      </c>
      <c r="E210" s="165" t="s">
        <v>267</v>
      </c>
      <c r="F210" s="170" t="s">
        <v>2</v>
      </c>
      <c r="G210" s="165" t="s">
        <v>268</v>
      </c>
      <c r="H210" s="170" t="s">
        <v>2</v>
      </c>
      <c r="I210" s="165" t="s">
        <v>269</v>
      </c>
      <c r="J210" s="202" t="s">
        <v>2</v>
      </c>
      <c r="K210" s="166" t="s">
        <v>360</v>
      </c>
      <c r="L210" s="430" t="s">
        <v>383</v>
      </c>
      <c r="M210" s="170">
        <v>2013</v>
      </c>
      <c r="N210" s="430" t="s">
        <v>382</v>
      </c>
      <c r="O210" s="677" t="s">
        <v>2</v>
      </c>
      <c r="P210" s="430" t="s">
        <v>329</v>
      </c>
      <c r="Q210" s="677" t="s">
        <v>2</v>
      </c>
      <c r="R210" s="430" t="s">
        <v>384</v>
      </c>
      <c r="S210" s="430" t="s">
        <v>369</v>
      </c>
    </row>
    <row r="211" spans="1:19" ht="12.75">
      <c r="A211" s="672" t="s">
        <v>168</v>
      </c>
      <c r="B211" s="673"/>
      <c r="C211" s="674"/>
      <c r="D211" s="250">
        <f>D110</f>
        <v>1272308</v>
      </c>
      <c r="E211" s="27" t="e">
        <f>E110</f>
        <v>#REF!</v>
      </c>
      <c r="F211" s="14">
        <v>26.23</v>
      </c>
      <c r="G211" s="27" t="e">
        <f>G110</f>
        <v>#REF!</v>
      </c>
      <c r="H211" s="14">
        <v>47.98</v>
      </c>
      <c r="I211" s="201" t="e">
        <f>I110</f>
        <v>#REF!</v>
      </c>
      <c r="J211" s="421">
        <v>71.3</v>
      </c>
      <c r="K211" s="438">
        <v>1370550.23</v>
      </c>
      <c r="L211" s="438">
        <f aca="true" t="shared" si="0" ref="L211:S211">L110</f>
        <v>1402630.69</v>
      </c>
      <c r="M211" s="201">
        <f t="shared" si="0"/>
        <v>1402752</v>
      </c>
      <c r="N211" s="438">
        <f>N110</f>
        <v>378436.7</v>
      </c>
      <c r="O211" s="843">
        <f>N211/M211</f>
        <v>0.2697816149968063</v>
      </c>
      <c r="P211" s="438">
        <f t="shared" si="0"/>
        <v>689492.09</v>
      </c>
      <c r="Q211" s="843">
        <f>P211/M211</f>
        <v>0.49152814610137785</v>
      </c>
      <c r="R211" s="438">
        <f t="shared" si="0"/>
        <v>0</v>
      </c>
      <c r="S211" s="438">
        <f t="shared" si="0"/>
        <v>0</v>
      </c>
    </row>
    <row r="212" spans="1:19" ht="12.75">
      <c r="A212" s="672" t="s">
        <v>169</v>
      </c>
      <c r="B212" s="673"/>
      <c r="C212" s="674"/>
      <c r="D212" s="250">
        <f>D151</f>
        <v>584744</v>
      </c>
      <c r="E212" s="27">
        <f>E151</f>
        <v>91</v>
      </c>
      <c r="F212" s="14">
        <v>0.01</v>
      </c>
      <c r="G212" s="27">
        <f>G151</f>
        <v>51932</v>
      </c>
      <c r="H212" s="14">
        <v>4.07</v>
      </c>
      <c r="I212" s="27">
        <f>I151</f>
        <v>231302</v>
      </c>
      <c r="J212" s="172">
        <v>18.14</v>
      </c>
      <c r="K212" s="438">
        <f aca="true" t="shared" si="1" ref="K212:S212">K151</f>
        <v>421774.89</v>
      </c>
      <c r="L212" s="438">
        <f t="shared" si="1"/>
        <v>419518.07999999996</v>
      </c>
      <c r="M212" s="27">
        <f t="shared" si="1"/>
        <v>640000</v>
      </c>
      <c r="N212" s="438">
        <f t="shared" si="1"/>
        <v>1069.62</v>
      </c>
      <c r="O212" s="843">
        <f>N212/M212</f>
        <v>0.0016712812499999998</v>
      </c>
      <c r="P212" s="438">
        <f t="shared" si="1"/>
        <v>2124.78</v>
      </c>
      <c r="Q212" s="843">
        <f>P212/M212</f>
        <v>0.0033199687500000004</v>
      </c>
      <c r="R212" s="438">
        <f t="shared" si="1"/>
        <v>0</v>
      </c>
      <c r="S212" s="438">
        <f t="shared" si="1"/>
        <v>0</v>
      </c>
    </row>
    <row r="213" spans="1:19" ht="12.75">
      <c r="A213" s="672" t="s">
        <v>170</v>
      </c>
      <c r="B213" s="673"/>
      <c r="C213" s="674"/>
      <c r="D213" s="137">
        <f>D189</f>
        <v>310000</v>
      </c>
      <c r="E213" s="27">
        <f>E189</f>
        <v>246629</v>
      </c>
      <c r="F213" s="14"/>
      <c r="G213" s="27">
        <f>G189</f>
        <v>246629</v>
      </c>
      <c r="H213" s="14"/>
      <c r="I213" s="27">
        <f>I189</f>
        <v>246629</v>
      </c>
      <c r="J213" s="14"/>
      <c r="K213" s="447">
        <f>K189</f>
        <v>310000</v>
      </c>
      <c r="L213" s="447">
        <f>L189</f>
        <v>310000</v>
      </c>
      <c r="M213" s="27">
        <f>M189</f>
        <v>0</v>
      </c>
      <c r="N213" s="447">
        <v>0</v>
      </c>
      <c r="O213" s="447">
        <f>O189</f>
        <v>0</v>
      </c>
      <c r="P213" s="447">
        <f>P189</f>
        <v>0</v>
      </c>
      <c r="Q213" s="843">
        <v>0</v>
      </c>
      <c r="R213" s="447">
        <f>R189</f>
        <v>0</v>
      </c>
      <c r="S213" s="447">
        <f>S189</f>
        <v>0</v>
      </c>
    </row>
    <row r="214" spans="1:19" ht="12.75">
      <c r="A214" s="672" t="s">
        <v>171</v>
      </c>
      <c r="B214" s="673"/>
      <c r="C214" s="674"/>
      <c r="D214" s="251">
        <v>5000</v>
      </c>
      <c r="E214" s="27">
        <f>E200</f>
        <v>0</v>
      </c>
      <c r="F214" s="14"/>
      <c r="G214" s="27">
        <f>G200</f>
        <v>0</v>
      </c>
      <c r="H214" s="14"/>
      <c r="I214" s="27">
        <f>I200</f>
        <v>0</v>
      </c>
      <c r="J214" s="14"/>
      <c r="K214" s="448">
        <f>K200</f>
        <v>0</v>
      </c>
      <c r="L214" s="448">
        <f>L200</f>
        <v>0</v>
      </c>
      <c r="M214" s="27">
        <f>M200</f>
        <v>0</v>
      </c>
      <c r="N214" s="448">
        <v>0</v>
      </c>
      <c r="O214" s="448">
        <f>O200</f>
        <v>0</v>
      </c>
      <c r="P214" s="448">
        <f>P200</f>
        <v>0</v>
      </c>
      <c r="Q214" s="843">
        <v>0</v>
      </c>
      <c r="R214" s="448">
        <f>R200</f>
        <v>0</v>
      </c>
      <c r="S214" s="448">
        <f>S200</f>
        <v>0</v>
      </c>
    </row>
    <row r="215" spans="1:19" ht="15">
      <c r="A215" s="99" t="s">
        <v>172</v>
      </c>
      <c r="B215" s="102"/>
      <c r="C215" s="100"/>
      <c r="D215" s="620">
        <f>SUM(D211,D212,D213,D214)</f>
        <v>2172052</v>
      </c>
      <c r="E215" s="619" t="e">
        <f>SUM(E211,E212,E213,E214)</f>
        <v>#REF!</v>
      </c>
      <c r="F215" s="619">
        <v>22.77</v>
      </c>
      <c r="G215" s="619" t="e">
        <f>SUM(G211,G212,G213,G214)</f>
        <v>#REF!</v>
      </c>
      <c r="H215" s="619">
        <v>35.63</v>
      </c>
      <c r="I215" s="619" t="e">
        <f>SUM(I211,I212,I213,I214)</f>
        <v>#REF!</v>
      </c>
      <c r="J215" s="619">
        <v>54.31</v>
      </c>
      <c r="K215" s="618">
        <f>SUM(K211,K212,K213,K214)</f>
        <v>2102325.12</v>
      </c>
      <c r="L215" s="618">
        <f>L211+L212+L213+L214</f>
        <v>2132148.77</v>
      </c>
      <c r="M215" s="619">
        <f>M211+M212+M213+M214</f>
        <v>2042752</v>
      </c>
      <c r="N215" s="719">
        <f>SUM(N211,N212,N213,N214)</f>
        <v>379506.32</v>
      </c>
      <c r="O215" s="844">
        <f>N215/M215</f>
        <v>0.18578188639639076</v>
      </c>
      <c r="P215" s="618">
        <f>P211+P212+P213+P214</f>
        <v>691616.87</v>
      </c>
      <c r="Q215" s="844">
        <f>P215/M215</f>
        <v>0.33857113834670094</v>
      </c>
      <c r="R215" s="618">
        <f>R211+R212+R213+R214</f>
        <v>0</v>
      </c>
      <c r="S215" s="618">
        <f>S211+S212+S213+S214</f>
        <v>0</v>
      </c>
    </row>
  </sheetData>
  <sheetProtection/>
  <mergeCells count="16">
    <mergeCell ref="A5:F5"/>
    <mergeCell ref="A26:C26"/>
    <mergeCell ref="K5:N5"/>
    <mergeCell ref="A2:N2"/>
    <mergeCell ref="K41:N41"/>
    <mergeCell ref="J82:N82"/>
    <mergeCell ref="A70:C70"/>
    <mergeCell ref="A109:C109"/>
    <mergeCell ref="A197:C197"/>
    <mergeCell ref="A198:C198"/>
    <mergeCell ref="A199:C199"/>
    <mergeCell ref="K130:N130"/>
    <mergeCell ref="A135:C135"/>
    <mergeCell ref="K137:N137"/>
    <mergeCell ref="I175:N175"/>
    <mergeCell ref="A150:C150"/>
  </mergeCells>
  <printOptions/>
  <pageMargins left="0.5511811023622047" right="0.5905511811023623" top="0.5905511811023623" bottom="0.5905511811023623" header="0.31496062992125984" footer="0.5118110236220472"/>
  <pageSetup horizontalDpi="300" verticalDpi="300" orientation="landscape" paperSize="9" scale="95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7:M29"/>
  <sheetViews>
    <sheetView zoomScalePageLayoutView="0" workbookViewId="0" topLeftCell="A4">
      <selection activeCell="J28" sqref="J28"/>
    </sheetView>
  </sheetViews>
  <sheetFormatPr defaultColWidth="9.00390625" defaultRowHeight="12.75"/>
  <cols>
    <col min="1" max="16384" width="9.00390625" style="1" customWidth="1"/>
  </cols>
  <sheetData>
    <row r="17" spans="3:12" ht="12.75">
      <c r="C17" s="977" t="s">
        <v>371</v>
      </c>
      <c r="D17" s="977"/>
      <c r="E17" s="977"/>
      <c r="F17" s="977"/>
      <c r="G17" s="977"/>
      <c r="H17" s="977"/>
      <c r="I17" s="977"/>
      <c r="J17" s="977"/>
      <c r="K17" s="977"/>
      <c r="L17" s="977"/>
    </row>
    <row r="18" spans="3:12" ht="12.75">
      <c r="C18" s="977"/>
      <c r="D18" s="977"/>
      <c r="E18" s="977"/>
      <c r="F18" s="977"/>
      <c r="G18" s="977"/>
      <c r="H18" s="977"/>
      <c r="I18" s="977"/>
      <c r="J18" s="977"/>
      <c r="K18" s="977"/>
      <c r="L18" s="977"/>
    </row>
    <row r="19" spans="3:12" ht="12.75">
      <c r="C19" s="977"/>
      <c r="D19" s="977"/>
      <c r="E19" s="977"/>
      <c r="F19" s="977"/>
      <c r="G19" s="977"/>
      <c r="H19" s="977"/>
      <c r="I19" s="977"/>
      <c r="J19" s="977"/>
      <c r="K19" s="977"/>
      <c r="L19" s="977"/>
    </row>
    <row r="21" spans="7:9" ht="12.75">
      <c r="G21" s="978" t="s">
        <v>406</v>
      </c>
      <c r="H21" s="978"/>
      <c r="I21" s="978"/>
    </row>
    <row r="24" spans="2:9" ht="12.75">
      <c r="B24" s="3" t="s">
        <v>358</v>
      </c>
      <c r="I24" s="3" t="s">
        <v>296</v>
      </c>
    </row>
    <row r="25" spans="2:9" ht="12.75">
      <c r="B25" s="296" t="s">
        <v>298</v>
      </c>
      <c r="I25" s="296" t="s">
        <v>297</v>
      </c>
    </row>
    <row r="26" spans="9:13" ht="12.75">
      <c r="I26" s="296"/>
      <c r="M26" s="296"/>
    </row>
    <row r="27" spans="2:9" ht="12.75">
      <c r="B27" s="3" t="s">
        <v>359</v>
      </c>
      <c r="I27" s="3" t="s">
        <v>370</v>
      </c>
    </row>
    <row r="28" spans="2:9" ht="12.75">
      <c r="B28" s="297" t="s">
        <v>299</v>
      </c>
      <c r="I28" s="297" t="s">
        <v>407</v>
      </c>
    </row>
    <row r="29" ht="12.75">
      <c r="B29" s="297" t="s">
        <v>300</v>
      </c>
    </row>
  </sheetData>
  <sheetProtection/>
  <mergeCells count="2">
    <mergeCell ref="C17:L19"/>
    <mergeCell ref="G21:I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2013-08-01T09:46:43Z</cp:lastPrinted>
  <dcterms:created xsi:type="dcterms:W3CDTF">2010-02-10T08:43:15Z</dcterms:created>
  <dcterms:modified xsi:type="dcterms:W3CDTF">2013-09-04T11:01:01Z</dcterms:modified>
  <cp:category/>
  <cp:version/>
  <cp:contentType/>
  <cp:contentStatus/>
</cp:coreProperties>
</file>