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enos\ROZPOČET\2018\"/>
    </mc:Choice>
  </mc:AlternateContent>
  <bookViews>
    <workbookView xWindow="0" yWindow="0" windowWidth="28800" windowHeight="12435"/>
  </bookViews>
  <sheets>
    <sheet name="Príjmy" sheetId="1" r:id="rId1"/>
    <sheet name="Výdavky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7" i="2" l="1"/>
  <c r="J576" i="2"/>
  <c r="J575" i="2"/>
  <c r="J574" i="2"/>
  <c r="K574" i="2" l="1"/>
  <c r="K576" i="2"/>
  <c r="K575" i="2"/>
  <c r="K577" i="2"/>
  <c r="K392" i="2"/>
  <c r="K373" i="2"/>
  <c r="Q216" i="1"/>
  <c r="K49" i="2"/>
  <c r="K452" i="2" l="1"/>
  <c r="K324" i="2"/>
  <c r="K321" i="2"/>
  <c r="K366" i="2"/>
  <c r="K520" i="2"/>
  <c r="K405" i="2"/>
  <c r="K360" i="2"/>
  <c r="K359" i="2"/>
  <c r="L359" i="2"/>
  <c r="F359" i="2"/>
  <c r="D359" i="2"/>
  <c r="K229" i="2" l="1"/>
  <c r="K562" i="2"/>
  <c r="K479" i="2"/>
  <c r="K70" i="2"/>
  <c r="Q18" i="1"/>
  <c r="Q185" i="1"/>
  <c r="K571" i="2" l="1"/>
  <c r="K536" i="2"/>
  <c r="K530" i="2"/>
  <c r="K524" i="2"/>
  <c r="K511" i="2"/>
  <c r="K508" i="2"/>
  <c r="K504" i="2"/>
  <c r="K497" i="2"/>
  <c r="K494" i="2"/>
  <c r="K489" i="2"/>
  <c r="K487" i="2"/>
  <c r="K483" i="2"/>
  <c r="K435" i="2"/>
  <c r="K431" i="2"/>
  <c r="K424" i="2"/>
  <c r="K401" i="2"/>
  <c r="K384" i="2"/>
  <c r="K362" i="2"/>
  <c r="K357" i="2"/>
  <c r="K356" i="2"/>
  <c r="K346" i="2"/>
  <c r="K345" i="2" s="1"/>
  <c r="K315" i="2"/>
  <c r="K309" i="2"/>
  <c r="K300" i="2"/>
  <c r="K292" i="2"/>
  <c r="K280" i="2"/>
  <c r="K274" i="2"/>
  <c r="K264" i="2"/>
  <c r="K254" i="2"/>
  <c r="K248" i="2"/>
  <c r="K236" i="2"/>
  <c r="K215" i="2"/>
  <c r="K210" i="2"/>
  <c r="K206" i="2"/>
  <c r="K195" i="2"/>
  <c r="K187" i="2"/>
  <c r="K181" i="2"/>
  <c r="K176" i="2"/>
  <c r="K149" i="2"/>
  <c r="K143" i="2"/>
  <c r="K141" i="2" s="1"/>
  <c r="K132" i="2"/>
  <c r="K124" i="2"/>
  <c r="K119" i="2" s="1"/>
  <c r="K109" i="2"/>
  <c r="K113" i="2" s="1"/>
  <c r="K94" i="2"/>
  <c r="K88" i="2"/>
  <c r="K80" i="2"/>
  <c r="K67" i="2"/>
  <c r="K41" i="2"/>
  <c r="K37" i="2"/>
  <c r="K30" i="2"/>
  <c r="K17" i="2"/>
  <c r="P216" i="1"/>
  <c r="P231" i="1" s="1"/>
  <c r="P197" i="1"/>
  <c r="P185" i="1"/>
  <c r="P150" i="1"/>
  <c r="P132" i="1"/>
  <c r="P113" i="1"/>
  <c r="P89" i="1"/>
  <c r="P82" i="1" s="1"/>
  <c r="P54" i="1"/>
  <c r="P41" i="1"/>
  <c r="P33" i="1"/>
  <c r="P18" i="1"/>
  <c r="P11" i="1"/>
  <c r="P9" i="1"/>
  <c r="P117" i="1" l="1"/>
  <c r="P198" i="1"/>
  <c r="P230" i="1" s="1"/>
  <c r="K543" i="2"/>
  <c r="K570" i="2" s="1"/>
  <c r="K459" i="2"/>
  <c r="K415" i="2"/>
  <c r="K285" i="2"/>
  <c r="K267" i="2"/>
  <c r="K158" i="2"/>
  <c r="K218" i="2"/>
  <c r="K13" i="2"/>
  <c r="K7" i="2" s="1"/>
  <c r="K100" i="2" s="1"/>
  <c r="P62" i="1"/>
  <c r="P27" i="1"/>
  <c r="P151" i="1"/>
  <c r="P229" i="1" s="1"/>
  <c r="I515" i="2"/>
  <c r="I479" i="2"/>
  <c r="I562" i="2"/>
  <c r="I543" i="2"/>
  <c r="P118" i="1" l="1"/>
  <c r="P228" i="1" s="1"/>
  <c r="P232" i="1" s="1"/>
  <c r="K460" i="2"/>
  <c r="K569" i="2" s="1"/>
  <c r="K572" i="2" s="1"/>
  <c r="H381" i="2"/>
  <c r="J543" i="2"/>
  <c r="N41" i="1"/>
  <c r="J452" i="2" l="1"/>
  <c r="J435" i="2"/>
  <c r="J431" i="2"/>
  <c r="J424" i="2"/>
  <c r="J459" i="2" s="1"/>
  <c r="J405" i="2"/>
  <c r="J401" i="2" s="1"/>
  <c r="J392" i="2"/>
  <c r="J384" i="2"/>
  <c r="J373" i="2"/>
  <c r="J415" i="2" s="1"/>
  <c r="J362" i="2"/>
  <c r="J357" i="2"/>
  <c r="J356" i="2"/>
  <c r="J346" i="2"/>
  <c r="J345" i="2"/>
  <c r="J324" i="2"/>
  <c r="J321" i="2"/>
  <c r="J315" i="2"/>
  <c r="J309" i="2"/>
  <c r="J366" i="2" s="1"/>
  <c r="J292" i="2"/>
  <c r="J300" i="2" s="1"/>
  <c r="J280" i="2"/>
  <c r="J274" i="2"/>
  <c r="J285" i="2" s="1"/>
  <c r="J264" i="2"/>
  <c r="J254" i="2"/>
  <c r="J248" i="2"/>
  <c r="J236" i="2"/>
  <c r="J229" i="2"/>
  <c r="J267" i="2" s="1"/>
  <c r="J215" i="2"/>
  <c r="J210" i="2"/>
  <c r="J206" i="2"/>
  <c r="J195" i="2"/>
  <c r="J187" i="2"/>
  <c r="J181" i="2"/>
  <c r="J176" i="2"/>
  <c r="J218" i="2" s="1"/>
  <c r="J149" i="2"/>
  <c r="J143" i="2"/>
  <c r="J141" i="2"/>
  <c r="J132" i="2"/>
  <c r="J124" i="2"/>
  <c r="J119" i="2"/>
  <c r="J158" i="2" s="1"/>
  <c r="J109" i="2"/>
  <c r="J113" i="2" s="1"/>
  <c r="J94" i="2"/>
  <c r="J88" i="2"/>
  <c r="J80" i="2"/>
  <c r="J70" i="2"/>
  <c r="J67" i="2"/>
  <c r="J49" i="2"/>
  <c r="J41" i="2"/>
  <c r="J37" i="2"/>
  <c r="J30" i="2"/>
  <c r="J17" i="2"/>
  <c r="J13" i="2"/>
  <c r="J7" i="2"/>
  <c r="J100" i="2" s="1"/>
  <c r="J571" i="2"/>
  <c r="J536" i="2"/>
  <c r="J530" i="2"/>
  <c r="J524" i="2"/>
  <c r="J520" i="2"/>
  <c r="J515" i="2" s="1"/>
  <c r="J511" i="2"/>
  <c r="J508" i="2"/>
  <c r="J504" i="2"/>
  <c r="J497" i="2"/>
  <c r="J494" i="2"/>
  <c r="J489" i="2"/>
  <c r="J487" i="2"/>
  <c r="J483" i="2"/>
  <c r="J479" i="2"/>
  <c r="J562" i="2"/>
  <c r="I571" i="2"/>
  <c r="I569" i="2"/>
  <c r="I373" i="2"/>
  <c r="I435" i="2"/>
  <c r="I524" i="2"/>
  <c r="I520" i="2"/>
  <c r="I511" i="2"/>
  <c r="I508" i="2"/>
  <c r="L511" i="2"/>
  <c r="F511" i="2"/>
  <c r="E511" i="2"/>
  <c r="D511" i="2"/>
  <c r="L515" i="2"/>
  <c r="G515" i="2"/>
  <c r="F515" i="2"/>
  <c r="E515" i="2"/>
  <c r="D515" i="2"/>
  <c r="L487" i="2"/>
  <c r="I487" i="2"/>
  <c r="H487" i="2"/>
  <c r="G487" i="2"/>
  <c r="F487" i="2"/>
  <c r="E487" i="2"/>
  <c r="D487" i="2"/>
  <c r="I124" i="2"/>
  <c r="I49" i="2"/>
  <c r="Q150" i="1"/>
  <c r="Q132" i="1"/>
  <c r="Q113" i="1"/>
  <c r="Q89" i="1"/>
  <c r="Q82" i="1" s="1"/>
  <c r="Q54" i="1"/>
  <c r="Q41" i="1"/>
  <c r="Q33" i="1"/>
  <c r="Q11" i="1"/>
  <c r="Q9" i="1"/>
  <c r="O216" i="1"/>
  <c r="O231" i="1" s="1"/>
  <c r="I577" i="2" s="1"/>
  <c r="O197" i="1"/>
  <c r="O198" i="1" s="1"/>
  <c r="O230" i="1" s="1"/>
  <c r="I576" i="2" s="1"/>
  <c r="O185" i="1"/>
  <c r="O132" i="1"/>
  <c r="O150" i="1"/>
  <c r="O113" i="1"/>
  <c r="O89" i="1"/>
  <c r="O82" i="1" s="1"/>
  <c r="O54" i="1"/>
  <c r="O41" i="1"/>
  <c r="R41" i="1"/>
  <c r="S41" i="1"/>
  <c r="O33" i="1"/>
  <c r="O18" i="1"/>
  <c r="O11" i="1"/>
  <c r="O9" i="1" s="1"/>
  <c r="O117" i="1" l="1"/>
  <c r="O62" i="1"/>
  <c r="O151" i="1"/>
  <c r="O229" i="1" s="1"/>
  <c r="Q117" i="1"/>
  <c r="O27" i="1"/>
  <c r="Q151" i="1"/>
  <c r="I575" i="2"/>
  <c r="Q62" i="1"/>
  <c r="Q27" i="1"/>
  <c r="J570" i="2"/>
  <c r="L373" i="2"/>
  <c r="L94" i="2"/>
  <c r="L88" i="2" s="1"/>
  <c r="L80" i="2"/>
  <c r="L70" i="2"/>
  <c r="L49" i="2"/>
  <c r="L41" i="2"/>
  <c r="L37" i="2"/>
  <c r="L30" i="2"/>
  <c r="L17" i="2"/>
  <c r="L13" i="2" s="1"/>
  <c r="L7" i="2" s="1"/>
  <c r="S216" i="1"/>
  <c r="S231" i="1" s="1"/>
  <c r="L577" i="2" s="1"/>
  <c r="R216" i="1"/>
  <c r="R231" i="1" s="1"/>
  <c r="S89" i="1"/>
  <c r="S82" i="1" s="1"/>
  <c r="R89" i="1"/>
  <c r="R82" i="1" s="1"/>
  <c r="H571" i="2"/>
  <c r="H570" i="2"/>
  <c r="H562" i="2"/>
  <c r="H543" i="2"/>
  <c r="H530" i="2"/>
  <c r="H504" i="2"/>
  <c r="H483" i="2"/>
  <c r="H459" i="2"/>
  <c r="H280" i="2"/>
  <c r="H274" i="2"/>
  <c r="H285" i="2" s="1"/>
  <c r="H452" i="2"/>
  <c r="H435" i="2"/>
  <c r="H431" i="2"/>
  <c r="H424" i="2"/>
  <c r="H392" i="2"/>
  <c r="H373" i="2"/>
  <c r="H405" i="2"/>
  <c r="H401" i="2" s="1"/>
  <c r="H384" i="2"/>
  <c r="H346" i="2"/>
  <c r="H315" i="2"/>
  <c r="H309" i="2"/>
  <c r="H362" i="2"/>
  <c r="H357" i="2"/>
  <c r="H356" i="2"/>
  <c r="H345" i="2"/>
  <c r="H324" i="2"/>
  <c r="H321" i="2" s="1"/>
  <c r="H292" i="2"/>
  <c r="H300" i="2"/>
  <c r="I280" i="2"/>
  <c r="I285" i="2" s="1"/>
  <c r="I274" i="2"/>
  <c r="H267" i="2"/>
  <c r="H264" i="2"/>
  <c r="H248" i="2"/>
  <c r="H254" i="2"/>
  <c r="H229" i="2"/>
  <c r="H236" i="2"/>
  <c r="H218" i="2"/>
  <c r="H215" i="2"/>
  <c r="H210" i="2"/>
  <c r="H206" i="2"/>
  <c r="H195" i="2"/>
  <c r="H187" i="2"/>
  <c r="H176" i="2" s="1"/>
  <c r="H181" i="2"/>
  <c r="H143" i="2"/>
  <c r="H149" i="2"/>
  <c r="H141" i="2"/>
  <c r="H158" i="2" s="1"/>
  <c r="H119" i="2"/>
  <c r="H132" i="2"/>
  <c r="H124" i="2"/>
  <c r="H113" i="2"/>
  <c r="H109" i="2"/>
  <c r="H70" i="2"/>
  <c r="H88" i="2"/>
  <c r="H94" i="2"/>
  <c r="H80" i="2"/>
  <c r="H13" i="2"/>
  <c r="H7" i="2" s="1"/>
  <c r="H100" i="2" s="1"/>
  <c r="H49" i="2"/>
  <c r="H41" i="2"/>
  <c r="H37" i="2"/>
  <c r="H30" i="2"/>
  <c r="H17" i="2"/>
  <c r="N185" i="1"/>
  <c r="G562" i="2"/>
  <c r="G346" i="2"/>
  <c r="G229" i="2"/>
  <c r="G70" i="2"/>
  <c r="G431" i="2"/>
  <c r="G424" i="2"/>
  <c r="G435" i="2"/>
  <c r="G405" i="2"/>
  <c r="G401" i="2"/>
  <c r="G524" i="2"/>
  <c r="G520" i="2"/>
  <c r="G324" i="2"/>
  <c r="G321" i="2"/>
  <c r="G315" i="2"/>
  <c r="G491" i="2"/>
  <c r="G195" i="2"/>
  <c r="G124" i="2"/>
  <c r="G49" i="2"/>
  <c r="G17" i="2"/>
  <c r="M132" i="1"/>
  <c r="M82" i="1"/>
  <c r="M54" i="1"/>
  <c r="E576" i="2"/>
  <c r="E575" i="2"/>
  <c r="E574" i="2"/>
  <c r="E571" i="2"/>
  <c r="E562" i="2"/>
  <c r="E536" i="2"/>
  <c r="E530" i="2"/>
  <c r="E524" i="2"/>
  <c r="E520" i="2"/>
  <c r="E508" i="2"/>
  <c r="E543" i="2" s="1"/>
  <c r="E570" i="2" s="1"/>
  <c r="E504" i="2"/>
  <c r="E497" i="2"/>
  <c r="E494" i="2"/>
  <c r="E489" i="2"/>
  <c r="E483" i="2"/>
  <c r="E479" i="2"/>
  <c r="E459" i="2"/>
  <c r="E452" i="2"/>
  <c r="E435" i="2"/>
  <c r="E431" i="2"/>
  <c r="E424" i="2"/>
  <c r="E405" i="2"/>
  <c r="E401" i="2"/>
  <c r="E392" i="2"/>
  <c r="E384" i="2"/>
  <c r="E415" i="2" s="1"/>
  <c r="E373" i="2"/>
  <c r="E366" i="2"/>
  <c r="E362" i="2"/>
  <c r="E357" i="2"/>
  <c r="E356" i="2"/>
  <c r="E346" i="2"/>
  <c r="E345" i="2"/>
  <c r="E324" i="2"/>
  <c r="E321" i="2"/>
  <c r="E315" i="2"/>
  <c r="E309" i="2"/>
  <c r="E300" i="2"/>
  <c r="E292" i="2"/>
  <c r="E285" i="2"/>
  <c r="E280" i="2"/>
  <c r="E274" i="2"/>
  <c r="E264" i="2"/>
  <c r="E254" i="2"/>
  <c r="E248" i="2"/>
  <c r="E236" i="2"/>
  <c r="E229" i="2"/>
  <c r="E267" i="2" s="1"/>
  <c r="E218" i="2"/>
  <c r="E215" i="2"/>
  <c r="E210" i="2"/>
  <c r="E206" i="2"/>
  <c r="E195" i="2"/>
  <c r="E187" i="2"/>
  <c r="E181" i="2"/>
  <c r="E176" i="2"/>
  <c r="E158" i="2"/>
  <c r="E149" i="2"/>
  <c r="E143" i="2"/>
  <c r="E141" i="2"/>
  <c r="E132" i="2"/>
  <c r="E124" i="2"/>
  <c r="E119" i="2"/>
  <c r="E113" i="2"/>
  <c r="E109" i="2"/>
  <c r="E94" i="2"/>
  <c r="E88" i="2"/>
  <c r="E80" i="2"/>
  <c r="E70" i="2"/>
  <c r="E49" i="2"/>
  <c r="E41" i="2"/>
  <c r="E37" i="2"/>
  <c r="E30" i="2"/>
  <c r="E17" i="2"/>
  <c r="E13" i="2"/>
  <c r="E7" i="2"/>
  <c r="E100" i="2" s="1"/>
  <c r="R197" i="1"/>
  <c r="R198" i="1" s="1"/>
  <c r="R230" i="1" s="1"/>
  <c r="R185" i="1"/>
  <c r="R150" i="1"/>
  <c r="R132" i="1"/>
  <c r="R113" i="1"/>
  <c r="R54" i="1"/>
  <c r="R33" i="1"/>
  <c r="R18" i="1"/>
  <c r="R11" i="1"/>
  <c r="R9" i="1" s="1"/>
  <c r="K216" i="1"/>
  <c r="K231" i="1" s="1"/>
  <c r="K197" i="1"/>
  <c r="K185" i="1"/>
  <c r="K198" i="1" s="1"/>
  <c r="K230" i="1" s="1"/>
  <c r="K150" i="1"/>
  <c r="K132" i="1"/>
  <c r="K113" i="1"/>
  <c r="K82" i="1"/>
  <c r="K117" i="1" s="1"/>
  <c r="K54" i="1"/>
  <c r="K41" i="1"/>
  <c r="K33" i="1"/>
  <c r="K18" i="1"/>
  <c r="K11" i="1"/>
  <c r="K9" i="1" s="1"/>
  <c r="K27" i="1" s="1"/>
  <c r="O118" i="1" l="1"/>
  <c r="O228" i="1" s="1"/>
  <c r="R151" i="1"/>
  <c r="R229" i="1" s="1"/>
  <c r="K151" i="1"/>
  <c r="K229" i="1" s="1"/>
  <c r="Q118" i="1"/>
  <c r="R27" i="1"/>
  <c r="L100" i="2"/>
  <c r="R117" i="1"/>
  <c r="R62" i="1"/>
  <c r="H415" i="2"/>
  <c r="H460" i="2" s="1"/>
  <c r="H569" i="2" s="1"/>
  <c r="H572" i="2" s="1"/>
  <c r="H366" i="2"/>
  <c r="K62" i="1"/>
  <c r="K118" i="1" s="1"/>
  <c r="K228" i="1" s="1"/>
  <c r="E460" i="2"/>
  <c r="E569" i="2" s="1"/>
  <c r="E572" i="2" s="1"/>
  <c r="E578" i="2"/>
  <c r="R118" i="1" l="1"/>
  <c r="R228" i="1" s="1"/>
  <c r="K578" i="2"/>
  <c r="I574" i="2"/>
  <c r="I578" i="2" s="1"/>
  <c r="O232" i="1"/>
  <c r="K232" i="1"/>
  <c r="R232" i="1"/>
  <c r="F575" i="2"/>
  <c r="D575" i="2"/>
  <c r="F574" i="2"/>
  <c r="D574" i="2"/>
  <c r="L562" i="2"/>
  <c r="L571" i="2" s="1"/>
  <c r="G571" i="2"/>
  <c r="F562" i="2"/>
  <c r="F571" i="2" s="1"/>
  <c r="D562" i="2"/>
  <c r="D571" i="2" s="1"/>
  <c r="L536" i="2"/>
  <c r="I536" i="2"/>
  <c r="G536" i="2"/>
  <c r="F536" i="2"/>
  <c r="D536" i="2"/>
  <c r="L530" i="2"/>
  <c r="I530" i="2"/>
  <c r="I570" i="2" s="1"/>
  <c r="G530" i="2"/>
  <c r="D530" i="2"/>
  <c r="L524" i="2"/>
  <c r="D524" i="2"/>
  <c r="D520" i="2"/>
  <c r="L508" i="2"/>
  <c r="G543" i="2"/>
  <c r="F508" i="2"/>
  <c r="D508" i="2"/>
  <c r="L504" i="2"/>
  <c r="I504" i="2"/>
  <c r="G504" i="2"/>
  <c r="F504" i="2"/>
  <c r="D504" i="2"/>
  <c r="L497" i="2"/>
  <c r="I497" i="2"/>
  <c r="G497" i="2"/>
  <c r="F497" i="2"/>
  <c r="D497" i="2"/>
  <c r="I494" i="2"/>
  <c r="G494" i="2"/>
  <c r="D494" i="2"/>
  <c r="I489" i="2"/>
  <c r="G489" i="2"/>
  <c r="D489" i="2"/>
  <c r="L483" i="2"/>
  <c r="I483" i="2"/>
  <c r="G483" i="2"/>
  <c r="F483" i="2"/>
  <c r="D483" i="2"/>
  <c r="G479" i="2"/>
  <c r="D479" i="2"/>
  <c r="L452" i="2"/>
  <c r="I452" i="2"/>
  <c r="G452" i="2"/>
  <c r="F452" i="2"/>
  <c r="D452" i="2"/>
  <c r="L435" i="2"/>
  <c r="F435" i="2"/>
  <c r="D435" i="2"/>
  <c r="L431" i="2"/>
  <c r="I431" i="2"/>
  <c r="F431" i="2"/>
  <c r="D431" i="2"/>
  <c r="L424" i="2"/>
  <c r="I424" i="2"/>
  <c r="F424" i="2"/>
  <c r="F459" i="2" s="1"/>
  <c r="D424" i="2"/>
  <c r="D459" i="2" s="1"/>
  <c r="L405" i="2"/>
  <c r="I405" i="2"/>
  <c r="I401" i="2" s="1"/>
  <c r="F405" i="2"/>
  <c r="F401" i="2" s="1"/>
  <c r="D405" i="2"/>
  <c r="L401" i="2"/>
  <c r="D401" i="2"/>
  <c r="L392" i="2"/>
  <c r="I392" i="2"/>
  <c r="I384" i="2" s="1"/>
  <c r="G392" i="2"/>
  <c r="F392" i="2"/>
  <c r="D392" i="2"/>
  <c r="L384" i="2"/>
  <c r="G384" i="2"/>
  <c r="F384" i="2"/>
  <c r="D384" i="2"/>
  <c r="G373" i="2"/>
  <c r="F373" i="2"/>
  <c r="D373" i="2"/>
  <c r="D415" i="2" s="1"/>
  <c r="L362" i="2"/>
  <c r="I362" i="2"/>
  <c r="G362" i="2"/>
  <c r="F362" i="2"/>
  <c r="D362" i="2"/>
  <c r="L357" i="2"/>
  <c r="I357" i="2"/>
  <c r="I356" i="2" s="1"/>
  <c r="G357" i="2"/>
  <c r="G356" i="2" s="1"/>
  <c r="F357" i="2"/>
  <c r="F356" i="2" s="1"/>
  <c r="D357" i="2"/>
  <c r="L356" i="2"/>
  <c r="D356" i="2"/>
  <c r="L346" i="2"/>
  <c r="I346" i="2"/>
  <c r="I345" i="2" s="1"/>
  <c r="F346" i="2"/>
  <c r="F345" i="2" s="1"/>
  <c r="D346" i="2"/>
  <c r="D345" i="2" s="1"/>
  <c r="L345" i="2"/>
  <c r="L324" i="2"/>
  <c r="L321" i="2" s="1"/>
  <c r="I324" i="2"/>
  <c r="I321" i="2" s="1"/>
  <c r="F324" i="2"/>
  <c r="D324" i="2"/>
  <c r="D321" i="2" s="1"/>
  <c r="F321" i="2"/>
  <c r="L315" i="2"/>
  <c r="I315" i="2"/>
  <c r="F315" i="2"/>
  <c r="D315" i="2"/>
  <c r="L309" i="2"/>
  <c r="I309" i="2"/>
  <c r="G309" i="2"/>
  <c r="F309" i="2"/>
  <c r="D309" i="2"/>
  <c r="L292" i="2"/>
  <c r="L300" i="2" s="1"/>
  <c r="I292" i="2"/>
  <c r="I300" i="2" s="1"/>
  <c r="G292" i="2"/>
  <c r="G300" i="2" s="1"/>
  <c r="F292" i="2"/>
  <c r="F300" i="2" s="1"/>
  <c r="D292" i="2"/>
  <c r="D300" i="2" s="1"/>
  <c r="L280" i="2"/>
  <c r="G280" i="2"/>
  <c r="F280" i="2"/>
  <c r="D280" i="2"/>
  <c r="L274" i="2"/>
  <c r="L285" i="2" s="1"/>
  <c r="G274" i="2"/>
  <c r="F274" i="2"/>
  <c r="F285" i="2" s="1"/>
  <c r="D274" i="2"/>
  <c r="L264" i="2"/>
  <c r="I264" i="2"/>
  <c r="G264" i="2"/>
  <c r="F264" i="2"/>
  <c r="D264" i="2"/>
  <c r="L254" i="2"/>
  <c r="I254" i="2"/>
  <c r="I248" i="2" s="1"/>
  <c r="G254" i="2"/>
  <c r="G248" i="2" s="1"/>
  <c r="F254" i="2"/>
  <c r="D254" i="2"/>
  <c r="L248" i="2"/>
  <c r="F248" i="2"/>
  <c r="D248" i="2"/>
  <c r="L236" i="2"/>
  <c r="L229" i="2" s="1"/>
  <c r="I236" i="2"/>
  <c r="G236" i="2"/>
  <c r="D236" i="2"/>
  <c r="D229" i="2" s="1"/>
  <c r="I229" i="2"/>
  <c r="F229" i="2"/>
  <c r="L215" i="2"/>
  <c r="I215" i="2"/>
  <c r="G215" i="2"/>
  <c r="F215" i="2"/>
  <c r="L210" i="2"/>
  <c r="I210" i="2"/>
  <c r="G210" i="2"/>
  <c r="F210" i="2"/>
  <c r="D210" i="2"/>
  <c r="L206" i="2"/>
  <c r="I206" i="2"/>
  <c r="G206" i="2"/>
  <c r="F206" i="2"/>
  <c r="D206" i="2"/>
  <c r="L195" i="2"/>
  <c r="I195" i="2"/>
  <c r="F195" i="2"/>
  <c r="D195" i="2"/>
  <c r="L187" i="2"/>
  <c r="I187" i="2"/>
  <c r="G187" i="2"/>
  <c r="F187" i="2"/>
  <c r="D187" i="2"/>
  <c r="L181" i="2"/>
  <c r="L176" i="2" s="1"/>
  <c r="I181" i="2"/>
  <c r="G181" i="2"/>
  <c r="F181" i="2"/>
  <c r="F176" i="2" s="1"/>
  <c r="D181" i="2"/>
  <c r="D176" i="2" s="1"/>
  <c r="D218" i="2" s="1"/>
  <c r="I149" i="2"/>
  <c r="G149" i="2"/>
  <c r="F149" i="2"/>
  <c r="D149" i="2"/>
  <c r="L143" i="2"/>
  <c r="I143" i="2"/>
  <c r="I141" i="2" s="1"/>
  <c r="G143" i="2"/>
  <c r="G141" i="2" s="1"/>
  <c r="F143" i="2"/>
  <c r="D143" i="2"/>
  <c r="D141" i="2" s="1"/>
  <c r="L141" i="2"/>
  <c r="F141" i="2"/>
  <c r="L132" i="2"/>
  <c r="L119" i="2" s="1"/>
  <c r="I132" i="2"/>
  <c r="I119" i="2" s="1"/>
  <c r="G132" i="2"/>
  <c r="G119" i="2" s="1"/>
  <c r="F132" i="2"/>
  <c r="D132" i="2"/>
  <c r="L124" i="2"/>
  <c r="F124" i="2"/>
  <c r="F119" i="2" s="1"/>
  <c r="D124" i="2"/>
  <c r="D119" i="2" s="1"/>
  <c r="G113" i="2"/>
  <c r="L109" i="2"/>
  <c r="L113" i="2" s="1"/>
  <c r="I109" i="2"/>
  <c r="I113" i="2" s="1"/>
  <c r="G109" i="2"/>
  <c r="F109" i="2"/>
  <c r="F113" i="2" s="1"/>
  <c r="D109" i="2"/>
  <c r="D113" i="2" s="1"/>
  <c r="I94" i="2"/>
  <c r="I88" i="2" s="1"/>
  <c r="G94" i="2"/>
  <c r="G88" i="2" s="1"/>
  <c r="D94" i="2"/>
  <c r="D88" i="2" s="1"/>
  <c r="F88" i="2"/>
  <c r="I80" i="2"/>
  <c r="G80" i="2"/>
  <c r="F80" i="2"/>
  <c r="D80" i="2"/>
  <c r="I70" i="2"/>
  <c r="F70" i="2"/>
  <c r="D70" i="2"/>
  <c r="I67" i="2"/>
  <c r="F49" i="2"/>
  <c r="D49" i="2"/>
  <c r="I41" i="2"/>
  <c r="G41" i="2"/>
  <c r="F41" i="2"/>
  <c r="D41" i="2"/>
  <c r="I37" i="2"/>
  <c r="G37" i="2"/>
  <c r="F37" i="2"/>
  <c r="D37" i="2"/>
  <c r="I30" i="2"/>
  <c r="G30" i="2"/>
  <c r="F30" i="2"/>
  <c r="D30" i="2"/>
  <c r="I17" i="2"/>
  <c r="F17" i="2"/>
  <c r="D17" i="2"/>
  <c r="J11" i="1"/>
  <c r="J9" i="1" s="1"/>
  <c r="L11" i="1"/>
  <c r="L9" i="1" s="1"/>
  <c r="M11" i="1"/>
  <c r="M9" i="1" s="1"/>
  <c r="N11" i="1"/>
  <c r="N9" i="1" s="1"/>
  <c r="S11" i="1"/>
  <c r="S9" i="1" s="1"/>
  <c r="J18" i="1"/>
  <c r="L18" i="1"/>
  <c r="M18" i="1"/>
  <c r="N18" i="1"/>
  <c r="S18" i="1"/>
  <c r="J33" i="1"/>
  <c r="L33" i="1"/>
  <c r="M33" i="1"/>
  <c r="N33" i="1"/>
  <c r="S33" i="1"/>
  <c r="J41" i="1"/>
  <c r="L41" i="1"/>
  <c r="M41" i="1"/>
  <c r="J54" i="1"/>
  <c r="L54" i="1"/>
  <c r="N54" i="1"/>
  <c r="S54" i="1"/>
  <c r="J82" i="1"/>
  <c r="J117" i="1" s="1"/>
  <c r="L82" i="1"/>
  <c r="N89" i="1"/>
  <c r="N82" i="1" s="1"/>
  <c r="L113" i="1"/>
  <c r="M113" i="1"/>
  <c r="N113" i="1"/>
  <c r="S113" i="1"/>
  <c r="D132" i="1"/>
  <c r="E132" i="1"/>
  <c r="F132" i="1"/>
  <c r="G132" i="1"/>
  <c r="H132" i="1"/>
  <c r="I132" i="1"/>
  <c r="J132" i="1"/>
  <c r="N132" i="1"/>
  <c r="S132" i="1"/>
  <c r="D150" i="1"/>
  <c r="E150" i="1"/>
  <c r="F150" i="1"/>
  <c r="G150" i="1"/>
  <c r="H150" i="1"/>
  <c r="I150" i="1"/>
  <c r="J150" i="1"/>
  <c r="L150" i="1"/>
  <c r="L151" i="1" s="1"/>
  <c r="L229" i="1" s="1"/>
  <c r="M150" i="1"/>
  <c r="N150" i="1"/>
  <c r="S150" i="1"/>
  <c r="D185" i="1"/>
  <c r="F185" i="1"/>
  <c r="H185" i="1"/>
  <c r="M185" i="1"/>
  <c r="S185" i="1"/>
  <c r="D197" i="1"/>
  <c r="E197" i="1"/>
  <c r="E198" i="1" s="1"/>
  <c r="E230" i="1" s="1"/>
  <c r="F197" i="1"/>
  <c r="G197" i="1"/>
  <c r="G198" i="1" s="1"/>
  <c r="G230" i="1" s="1"/>
  <c r="H197" i="1"/>
  <c r="I197" i="1"/>
  <c r="I198" i="1" s="1"/>
  <c r="I230" i="1" s="1"/>
  <c r="M197" i="1"/>
  <c r="N197" i="1"/>
  <c r="Q197" i="1"/>
  <c r="S197" i="1"/>
  <c r="S198" i="1" s="1"/>
  <c r="S230" i="1" s="1"/>
  <c r="L576" i="2" s="1"/>
  <c r="D216" i="1"/>
  <c r="D231" i="1" s="1"/>
  <c r="F216" i="1"/>
  <c r="F231" i="1" s="1"/>
  <c r="H216" i="1"/>
  <c r="H231" i="1" s="1"/>
  <c r="M216" i="1"/>
  <c r="M231" i="1" s="1"/>
  <c r="G577" i="2" s="1"/>
  <c r="N216" i="1"/>
  <c r="N231" i="1" s="1"/>
  <c r="H577" i="2" s="1"/>
  <c r="Q231" i="1"/>
  <c r="D228" i="1"/>
  <c r="E228" i="1"/>
  <c r="F228" i="1"/>
  <c r="G228" i="1"/>
  <c r="H228" i="1"/>
  <c r="I228" i="1"/>
  <c r="J230" i="1"/>
  <c r="L230" i="1"/>
  <c r="E231" i="1"/>
  <c r="G231" i="1"/>
  <c r="I231" i="1"/>
  <c r="J231" i="1"/>
  <c r="L231" i="1"/>
  <c r="S151" i="1" l="1"/>
  <c r="S229" i="1" s="1"/>
  <c r="L575" i="2" s="1"/>
  <c r="I459" i="2"/>
  <c r="I267" i="2"/>
  <c r="D543" i="2"/>
  <c r="D570" i="2" s="1"/>
  <c r="I176" i="2"/>
  <c r="L459" i="2"/>
  <c r="J62" i="1"/>
  <c r="S62" i="1"/>
  <c r="N117" i="1"/>
  <c r="G459" i="2"/>
  <c r="G570" i="2"/>
  <c r="G285" i="2"/>
  <c r="G267" i="2"/>
  <c r="G176" i="2"/>
  <c r="D578" i="2"/>
  <c r="M62" i="1"/>
  <c r="F578" i="2"/>
  <c r="L62" i="1"/>
  <c r="N62" i="1"/>
  <c r="M198" i="1"/>
  <c r="M230" i="1" s="1"/>
  <c r="G576" i="2" s="1"/>
  <c r="J151" i="1"/>
  <c r="J229" i="1" s="1"/>
  <c r="F151" i="1"/>
  <c r="F229" i="1" s="1"/>
  <c r="N198" i="1"/>
  <c r="N230" i="1" s="1"/>
  <c r="H576" i="2" s="1"/>
  <c r="F198" i="1"/>
  <c r="F230" i="1" s="1"/>
  <c r="M151" i="1"/>
  <c r="M229" i="1" s="1"/>
  <c r="G575" i="2" s="1"/>
  <c r="H198" i="1"/>
  <c r="H230" i="1" s="1"/>
  <c r="M117" i="1"/>
  <c r="S117" i="1"/>
  <c r="Q198" i="1"/>
  <c r="N27" i="1"/>
  <c r="N151" i="1"/>
  <c r="N229" i="1" s="1"/>
  <c r="H575" i="2" s="1"/>
  <c r="G151" i="1"/>
  <c r="G229" i="1" s="1"/>
  <c r="G232" i="1" s="1"/>
  <c r="J27" i="1"/>
  <c r="S27" i="1"/>
  <c r="M27" i="1"/>
  <c r="D198" i="1"/>
  <c r="D230" i="1" s="1"/>
  <c r="H151" i="1"/>
  <c r="H229" i="1" s="1"/>
  <c r="D151" i="1"/>
  <c r="D229" i="1" s="1"/>
  <c r="I151" i="1"/>
  <c r="I229" i="1" s="1"/>
  <c r="I232" i="1" s="1"/>
  <c r="E151" i="1"/>
  <c r="E229" i="1" s="1"/>
  <c r="E232" i="1" s="1"/>
  <c r="L117" i="1"/>
  <c r="L27" i="1"/>
  <c r="L158" i="2"/>
  <c r="G158" i="2"/>
  <c r="I158" i="2"/>
  <c r="F415" i="2"/>
  <c r="D13" i="2"/>
  <c r="D7" i="2" s="1"/>
  <c r="D100" i="2" s="1"/>
  <c r="I13" i="2"/>
  <c r="I7" i="2" s="1"/>
  <c r="I100" i="2" s="1"/>
  <c r="G415" i="2"/>
  <c r="L415" i="2"/>
  <c r="D158" i="2"/>
  <c r="F13" i="2"/>
  <c r="F7" i="2" s="1"/>
  <c r="F100" i="2" s="1"/>
  <c r="D285" i="2"/>
  <c r="D366" i="2"/>
  <c r="I366" i="2"/>
  <c r="I415" i="2"/>
  <c r="F158" i="2"/>
  <c r="G218" i="2"/>
  <c r="L218" i="2"/>
  <c r="D267" i="2"/>
  <c r="L267" i="2"/>
  <c r="G13" i="2"/>
  <c r="G7" i="2" s="1"/>
  <c r="G100" i="2" s="1"/>
  <c r="F267" i="2"/>
  <c r="F366" i="2"/>
  <c r="F543" i="2"/>
  <c r="F570" i="2" s="1"/>
  <c r="F218" i="2"/>
  <c r="G366" i="2"/>
  <c r="L366" i="2"/>
  <c r="L543" i="2"/>
  <c r="L570" i="2" s="1"/>
  <c r="I218" i="2"/>
  <c r="J118" i="1" l="1"/>
  <c r="J228" i="1" s="1"/>
  <c r="N118" i="1"/>
  <c r="N228" i="1" s="1"/>
  <c r="H574" i="2" s="1"/>
  <c r="H578" i="2" s="1"/>
  <c r="Q229" i="1"/>
  <c r="F232" i="1"/>
  <c r="J232" i="1"/>
  <c r="Q230" i="1"/>
  <c r="M118" i="1"/>
  <c r="M228" i="1" s="1"/>
  <c r="H232" i="1"/>
  <c r="S118" i="1"/>
  <c r="S228" i="1" s="1"/>
  <c r="D232" i="1"/>
  <c r="L118" i="1"/>
  <c r="L228" i="1" s="1"/>
  <c r="L232" i="1" s="1"/>
  <c r="G460" i="2"/>
  <c r="G569" i="2" s="1"/>
  <c r="G572" i="2" s="1"/>
  <c r="J460" i="2"/>
  <c r="J569" i="2" s="1"/>
  <c r="J572" i="2" s="1"/>
  <c r="D460" i="2"/>
  <c r="D569" i="2" s="1"/>
  <c r="D572" i="2" s="1"/>
  <c r="L460" i="2"/>
  <c r="L569" i="2" s="1"/>
  <c r="L572" i="2" s="1"/>
  <c r="F460" i="2"/>
  <c r="F569" i="2" s="1"/>
  <c r="F572" i="2" s="1"/>
  <c r="I460" i="2"/>
  <c r="I572" i="2" s="1"/>
  <c r="N232" i="1" l="1"/>
  <c r="M232" i="1"/>
  <c r="G574" i="2"/>
  <c r="G578" i="2" s="1"/>
  <c r="S232" i="1"/>
  <c r="L574" i="2"/>
  <c r="L578" i="2" s="1"/>
  <c r="Q228" i="1" l="1"/>
  <c r="Q232" i="1" l="1"/>
  <c r="J578" i="2"/>
</calcChain>
</file>

<file path=xl/sharedStrings.xml><?xml version="1.0" encoding="utf-8"?>
<sst xmlns="http://schemas.openxmlformats.org/spreadsheetml/2006/main" count="1046" uniqueCount="466">
  <si>
    <t>Rozpočtové príjmy spolu</t>
  </si>
  <si>
    <t>Vlastné príjmy RO s právnou subjektivitou</t>
  </si>
  <si>
    <t>Príjmové finančné operácie</t>
  </si>
  <si>
    <t>Kapitálové príjmy</t>
  </si>
  <si>
    <t>Bežné príjmy</t>
  </si>
  <si>
    <t>2016 S</t>
  </si>
  <si>
    <t>2016 R</t>
  </si>
  <si>
    <t>plnenie III. Q</t>
  </si>
  <si>
    <t>2. úprava rozpočtu</t>
  </si>
  <si>
    <t>SUMARIZÁCIA</t>
  </si>
  <si>
    <t>Materská škola</t>
  </si>
  <si>
    <t>Základná škola s VJM</t>
  </si>
  <si>
    <t>Základná škola</t>
  </si>
  <si>
    <t>Tuzemské úvery, pôžičky a návratné finančné výpomoci</t>
  </si>
  <si>
    <t>Ostatné úvery a návratné finančné výpomoci</t>
  </si>
  <si>
    <t>002.</t>
  </si>
  <si>
    <t>Bankové úvery dlhodobé</t>
  </si>
  <si>
    <t>úvery, pôžičky a návratné finančné výpomoci</t>
  </si>
  <si>
    <t>Príjmy z ostatných finančných operácií</t>
  </si>
  <si>
    <t>Prevod z rezervného fondu obce</t>
  </si>
  <si>
    <t>001.</t>
  </si>
  <si>
    <t>od fyzickej osoby</t>
  </si>
  <si>
    <t>príjmy z ostatných finančných operácií</t>
  </si>
  <si>
    <t>Kapitálové príjmy spolu</t>
  </si>
  <si>
    <t>Granty a transfery spolu</t>
  </si>
  <si>
    <t>z vratiek</t>
  </si>
  <si>
    <t>MVaRR SR komunitné centrum</t>
  </si>
  <si>
    <t>MŽP (zberný dvor)</t>
  </si>
  <si>
    <t>Zo ŠR - kamerový systém</t>
  </si>
  <si>
    <t>MVaRR SR (rozšírenie MŠ)</t>
  </si>
  <si>
    <t>Leader</t>
  </si>
  <si>
    <t>MŽP SR (kanalizácia)</t>
  </si>
  <si>
    <t>SIEA (MŠ)</t>
  </si>
  <si>
    <t>granty a transfery</t>
  </si>
  <si>
    <t>Nedaňové príjmy spolu</t>
  </si>
  <si>
    <t>Príjem z predaja pozemkov a nehm.aktív</t>
  </si>
  <si>
    <t>Príjem z predaja kapitálových aktív</t>
  </si>
  <si>
    <t>nedaňové príjmy</t>
  </si>
  <si>
    <t>Bežné príjmy spolu</t>
  </si>
  <si>
    <t>granty KC</t>
  </si>
  <si>
    <t>granty - knihy</t>
  </si>
  <si>
    <t>MV SR (vybavenie hasičskej zbrojnice)</t>
  </si>
  <si>
    <t>Tuzemské granty a transfery</t>
  </si>
  <si>
    <t>Dotácia FSR – TSP</t>
  </si>
  <si>
    <t>dotácia - hasičská zbrojnica</t>
  </si>
  <si>
    <t>dotácie - skladník PIO</t>
  </si>
  <si>
    <t>dotácia - KC</t>
  </si>
  <si>
    <t>Dotácia na voľby</t>
  </si>
  <si>
    <t>Dotácia na vzdelávanie MRK</t>
  </si>
  <si>
    <t xml:space="preserve">Dotácia na lyž.kurz, škola v prírode </t>
  </si>
  <si>
    <t>Dotácia na školské potreby</t>
  </si>
  <si>
    <t>Dotácia na stravovanie detí v HN</t>
  </si>
  <si>
    <t>Transfer na osobitného príjemcu - HN</t>
  </si>
  <si>
    <t>Transfer na osobitného príjemcu-RP</t>
  </si>
  <si>
    <t>Dotácia na vzdelávacie poukazy</t>
  </si>
  <si>
    <t>Dotácia na dopravné</t>
  </si>
  <si>
    <t>Európa obyvateľom</t>
  </si>
  <si>
    <t xml:space="preserve">001. </t>
  </si>
  <si>
    <t>Dotácia pre deti zo soc.znevýh.prostr.</t>
  </si>
  <si>
    <t>zdravotné stredisko</t>
  </si>
  <si>
    <t>opatrovateľská služba</t>
  </si>
  <si>
    <t>komunitné centrum</t>
  </si>
  <si>
    <t>zberný dvor</t>
  </si>
  <si>
    <t>v tom: aktivačná činnosť</t>
  </si>
  <si>
    <t>Dotácia na podporu zamestnanosti</t>
  </si>
  <si>
    <t>Dotácia na matričnú činnosť,evid.obyv.</t>
  </si>
  <si>
    <t>Dotácia na školstvo-MŠ</t>
  </si>
  <si>
    <t>dotácia na školstvo - učebnice</t>
  </si>
  <si>
    <t>Dotácia na školstvo - kredit.prípl.</t>
  </si>
  <si>
    <t>Dotácia na školstvo</t>
  </si>
  <si>
    <t>dotácia na podporu športu/kultúry</t>
  </si>
  <si>
    <t>Tuzemské bežné granty a transfery</t>
  </si>
  <si>
    <t>Z vratiek</t>
  </si>
  <si>
    <t>017.</t>
  </si>
  <si>
    <t>z dobropisov</t>
  </si>
  <si>
    <t>012.</t>
  </si>
  <si>
    <t>z refundácie</t>
  </si>
  <si>
    <t>019.</t>
  </si>
  <si>
    <t>Z výťažkov z lotérií</t>
  </si>
  <si>
    <t>008.</t>
  </si>
  <si>
    <t>Z náhrad z poistného plnenie</t>
  </si>
  <si>
    <t>006.</t>
  </si>
  <si>
    <t>Úroky z vkladov ZŠ, MŠ</t>
  </si>
  <si>
    <t>Úroky z úverov a vkladov</t>
  </si>
  <si>
    <t>Iné nedaňové príjmy</t>
  </si>
  <si>
    <t>za znečisťovanie ovzdušia</t>
  </si>
  <si>
    <t>005.</t>
  </si>
  <si>
    <t>Za stravné /ZŠ/</t>
  </si>
  <si>
    <t>003.</t>
  </si>
  <si>
    <t>Za stravné /OcÚ/</t>
  </si>
  <si>
    <t>Za stravné /MŠ/</t>
  </si>
  <si>
    <t>Za MŠ, školský klub detí</t>
  </si>
  <si>
    <t>rež.nákl. Od stravníkov ZŠ</t>
  </si>
  <si>
    <t>Predaj výrobkov, tovarov a služieb</t>
  </si>
  <si>
    <t>Predaj výrobkov, tovarov a služieb-multif.ihr.</t>
  </si>
  <si>
    <t>Za porušenie predpisov</t>
  </si>
  <si>
    <t>Správne poplatky</t>
  </si>
  <si>
    <t>004.</t>
  </si>
  <si>
    <t>Nedaňové príjmy - administratívne poplatky a iné platby</t>
  </si>
  <si>
    <t>príjmy z pren.strojov a zariadení (zberný dvor)</t>
  </si>
  <si>
    <t>Príjmy z pren. Strojov a zar. (ČOV)</t>
  </si>
  <si>
    <t>Príjmy z prenajatých budov</t>
  </si>
  <si>
    <t>Príjmy z prenajatých pozemkov</t>
  </si>
  <si>
    <t>Dividendy</t>
  </si>
  <si>
    <t>Nedaňové príjmy - z podnikania a z vlastníctva majetku</t>
  </si>
  <si>
    <t>Daňové príjmy celkom</t>
  </si>
  <si>
    <t>Daň za umiestnenie jadrového zar.</t>
  </si>
  <si>
    <t>014.</t>
  </si>
  <si>
    <t>v tom: Daň za komunálny odpad-minulé roky</t>
  </si>
  <si>
    <t>013.</t>
  </si>
  <si>
    <t xml:space="preserve">Daň za komunálny odpad </t>
  </si>
  <si>
    <t>Daň za užívanie verejného priestranstva</t>
  </si>
  <si>
    <t>Daň za predajné automaty</t>
  </si>
  <si>
    <t>v tom: Daň za psa-minulé roky</t>
  </si>
  <si>
    <t>Daň za psa</t>
  </si>
  <si>
    <t>Daňové príjmy - dane za špecifické služby</t>
  </si>
  <si>
    <t>Daň z bytov</t>
  </si>
  <si>
    <t>v tom: Daň zo stavieb-minulé roky</t>
  </si>
  <si>
    <t>Daň zo stavieb</t>
  </si>
  <si>
    <t>v tom: Daň z pozemkov-minulé roky</t>
  </si>
  <si>
    <t>Daň z pozemkov</t>
  </si>
  <si>
    <t>Daň z nehnuteľností</t>
  </si>
  <si>
    <t>Výnos dane z príjmov poukázaný samospráve</t>
  </si>
  <si>
    <t>Daňové príjmy - dane z príjmov, dane z majetku</t>
  </si>
  <si>
    <t>daňové príjmy</t>
  </si>
  <si>
    <t>Bežné výdavky</t>
  </si>
  <si>
    <t>01 všeobecné verejné služby</t>
  </si>
  <si>
    <t>01.1.1 Výdavky verejnej správy</t>
  </si>
  <si>
    <t>Mzdy, platy, sl.príjmy a ost.os.vyrovnania</t>
  </si>
  <si>
    <t>Mzdy, platy, sl. Príjmy a ost.os.vyrovnania § 54</t>
  </si>
  <si>
    <t>voľby</t>
  </si>
  <si>
    <t>Na úrazové poistenie</t>
  </si>
  <si>
    <t>Poistné a príspevky do poisťovní</t>
  </si>
  <si>
    <t>Tovary a služby</t>
  </si>
  <si>
    <t>z toho  631</t>
  </si>
  <si>
    <t>Cestovné náhrady</t>
  </si>
  <si>
    <t>Energia, voda, telekomunikácie</t>
  </si>
  <si>
    <t>v tom:energia, telekomunikácie-voľby</t>
  </si>
  <si>
    <t>Materiál:</t>
  </si>
  <si>
    <t>interiérové vybavenie</t>
  </si>
  <si>
    <t>výpočtová technika</t>
  </si>
  <si>
    <t>prevádzkové stroje a zariadenia</t>
  </si>
  <si>
    <t>všeobecný materiál - životné prostredie</t>
  </si>
  <si>
    <t>všeobecný materiál</t>
  </si>
  <si>
    <t>všeobecný materiál - ples obce</t>
  </si>
  <si>
    <t>009.</t>
  </si>
  <si>
    <t>knihy, časopisy</t>
  </si>
  <si>
    <t>010.</t>
  </si>
  <si>
    <t>pracovné odevy pomôcky</t>
  </si>
  <si>
    <t>011.</t>
  </si>
  <si>
    <t>potraviny</t>
  </si>
  <si>
    <t>softvér a licencie</t>
  </si>
  <si>
    <t>016.</t>
  </si>
  <si>
    <t>reprezentačné</t>
  </si>
  <si>
    <t>018.</t>
  </si>
  <si>
    <t>licencie, autorské práva SOZA</t>
  </si>
  <si>
    <t>Doprava:</t>
  </si>
  <si>
    <t>palivo, mazivá, oleje</t>
  </si>
  <si>
    <t>v tom:palivá,mazivá, oleje - voľby</t>
  </si>
  <si>
    <t>údržba, opravy</t>
  </si>
  <si>
    <t>poistenie</t>
  </si>
  <si>
    <t>prepravné</t>
  </si>
  <si>
    <t>karty, známky, poplatky</t>
  </si>
  <si>
    <t>Rutinná a štandartná údržba:</t>
  </si>
  <si>
    <t>výpočtovej techniky</t>
  </si>
  <si>
    <t>prevádzkových strojov a zariadení</t>
  </si>
  <si>
    <t>budov, priestorov a objektov</t>
  </si>
  <si>
    <t>Nájomné za prenájom:</t>
  </si>
  <si>
    <t>dopravných prostriedkov</t>
  </si>
  <si>
    <t>Služby:</t>
  </si>
  <si>
    <t>školenia, kurzy, semináre</t>
  </si>
  <si>
    <t>031.</t>
  </si>
  <si>
    <t>pokuty a penále</t>
  </si>
  <si>
    <t>propagácia, reklama a inzercia</t>
  </si>
  <si>
    <t>všeobecné služby</t>
  </si>
  <si>
    <t>všeobecné služby - ples obce</t>
  </si>
  <si>
    <t>špeciálne služby</t>
  </si>
  <si>
    <t>koncesionárske poplatky</t>
  </si>
  <si>
    <t>poplatky, odvody a dane</t>
  </si>
  <si>
    <t>stravovanie</t>
  </si>
  <si>
    <t>stravovanie - voľby</t>
  </si>
  <si>
    <t>015.</t>
  </si>
  <si>
    <t>poistné</t>
  </si>
  <si>
    <t>prídel do sociálneho fondu</t>
  </si>
  <si>
    <t>023.</t>
  </si>
  <si>
    <t>kolkové známky</t>
  </si>
  <si>
    <t>027.</t>
  </si>
  <si>
    <t>Odmeny a príspevky-voľby</t>
  </si>
  <si>
    <t>Odmeny a príspevky</t>
  </si>
  <si>
    <t>Bežné transfery</t>
  </si>
  <si>
    <t>CVČ</t>
  </si>
  <si>
    <t>občianskym združeniam</t>
  </si>
  <si>
    <t>neziskovým organizáciám</t>
  </si>
  <si>
    <t>Jednotlivcovi - cena obce</t>
  </si>
  <si>
    <t>splácanie úrokov banke - úver</t>
  </si>
  <si>
    <t>provízie</t>
  </si>
  <si>
    <t>01.1.2 Finančná a rozpočtová oblasť</t>
  </si>
  <si>
    <t>cestovné náhrady</t>
  </si>
  <si>
    <t>Služby</t>
  </si>
  <si>
    <t>026.</t>
  </si>
  <si>
    <t>odmeny na základe dohôd-pre čl.zast.</t>
  </si>
  <si>
    <t>Služby - audit</t>
  </si>
  <si>
    <t>01.3.3 Iné všeobecné služby /matrika/</t>
  </si>
  <si>
    <t>v tom mzdy - zdroj ŠR</t>
  </si>
  <si>
    <t xml:space="preserve"> Poistné a prísp. do poisťovní-zdroj ŠR</t>
  </si>
  <si>
    <t>Energie a telekomunikácie</t>
  </si>
  <si>
    <t>Materiál</t>
  </si>
  <si>
    <t>Všeobecný materiál</t>
  </si>
  <si>
    <t>v tom: Pracovné odevy+materiál</t>
  </si>
  <si>
    <t>Rutinná a štandartná údržba</t>
  </si>
  <si>
    <t>Školenia, kurzy, semináre</t>
  </si>
  <si>
    <t>01</t>
  </si>
  <si>
    <t>Všeobecné verejné služby</t>
  </si>
  <si>
    <t>02.2.0 Civilná obrana</t>
  </si>
  <si>
    <t>Poštové a telekomunikačné služby</t>
  </si>
  <si>
    <t>02</t>
  </si>
  <si>
    <t>Civilná ochrana</t>
  </si>
  <si>
    <t>03.1.0 Policajné služby</t>
  </si>
  <si>
    <t>Výpočtová technika</t>
  </si>
  <si>
    <t>Knihy, časopisy, odborná literatúra</t>
  </si>
  <si>
    <t>Pracovné odevy, obuv, prac. Pomôcky</t>
  </si>
  <si>
    <t>Dopravné</t>
  </si>
  <si>
    <t>Palivá, mazivá, oleje</t>
  </si>
  <si>
    <t>Údržba, opravy</t>
  </si>
  <si>
    <t>Poistenie</t>
  </si>
  <si>
    <t>Rutinná a štandartná údržba-výp.techn.</t>
  </si>
  <si>
    <t>Služby,školenia</t>
  </si>
  <si>
    <t>Transfery (členské, odchodné)</t>
  </si>
  <si>
    <t>Odmeny na základe dohôd</t>
  </si>
  <si>
    <t>03.2.0 Požiarna ochrana</t>
  </si>
  <si>
    <t>Interiérové vybavenie</t>
  </si>
  <si>
    <t>Prevádzkové stroje,prístroje, zariad.</t>
  </si>
  <si>
    <t>Reprezentačné</t>
  </si>
  <si>
    <t>Servis</t>
  </si>
  <si>
    <t>Prepravné</t>
  </si>
  <si>
    <t>Špeciálne služby</t>
  </si>
  <si>
    <t>Príspevok DHZ</t>
  </si>
  <si>
    <t>03</t>
  </si>
  <si>
    <t>Policajné služby, PO</t>
  </si>
  <si>
    <t>04 všeobecná ekonomická a obchodná oblasť</t>
  </si>
  <si>
    <t>04.1.1 Všeobecná ekonomická a obchodná oblasť</t>
  </si>
  <si>
    <t>Prevádzkové stroje, prístr.,zar.</t>
  </si>
  <si>
    <t>Pracovné odevy, obuv a prac. Pomôcky</t>
  </si>
  <si>
    <t>pracovné odevy, obuv a prac.pomôcky § 54</t>
  </si>
  <si>
    <t>palivá - kosačky</t>
  </si>
  <si>
    <t>Služby,školenia,poistenie</t>
  </si>
  <si>
    <t>odstupné</t>
  </si>
  <si>
    <t>na nemocenské dávky</t>
  </si>
  <si>
    <t>04.1.2 Všeobecno - pracovná oblasť /aktivačná činnosť/</t>
  </si>
  <si>
    <t>mzdy - zdroj ŠR</t>
  </si>
  <si>
    <t>Poistné a prísp. do poisťovní - zdroj ŠR</t>
  </si>
  <si>
    <t>energie a telekomunikácie</t>
  </si>
  <si>
    <t>Materiál - zdroj ŠR</t>
  </si>
  <si>
    <t xml:space="preserve">Materiál </t>
  </si>
  <si>
    <t>04.4.3 Výstavba</t>
  </si>
  <si>
    <t>04.5.1 Cestná doprava</t>
  </si>
  <si>
    <t>04.7.3 Cestovný ruch</t>
  </si>
  <si>
    <t>04</t>
  </si>
  <si>
    <t>Ekonomická oblasť</t>
  </si>
  <si>
    <t>05 ochrana životného prostredia</t>
  </si>
  <si>
    <t>05.1.0 Nakladanie s odpadmi</t>
  </si>
  <si>
    <t>mzdy, platy, sl.príjmy a ost.os.vyrovnania</t>
  </si>
  <si>
    <t>v tom - zdroj ŠR</t>
  </si>
  <si>
    <t>poistné a príspevky do poisťovní</t>
  </si>
  <si>
    <t>Palivá, mazivá a oleje</t>
  </si>
  <si>
    <t>Prenájom</t>
  </si>
  <si>
    <t>zberný dvor/nemocenské dávky</t>
  </si>
  <si>
    <t>05.2.0 Nakladanie s odpadovými vodami</t>
  </si>
  <si>
    <t>Dopravné, servis</t>
  </si>
  <si>
    <t>Servis a údržba</t>
  </si>
  <si>
    <t>poistenie dopravných prostriedkov</t>
  </si>
  <si>
    <t>rutinná a štandartná údržba</t>
  </si>
  <si>
    <t>05.6.0 Ochrana životného prostredia</t>
  </si>
  <si>
    <t>Materiál – povodeň</t>
  </si>
  <si>
    <t>05</t>
  </si>
  <si>
    <t>Ochrana životného prostredia</t>
  </si>
  <si>
    <t>06 občianska vybavenosť</t>
  </si>
  <si>
    <t>06.2.0 Rozvoj obce</t>
  </si>
  <si>
    <t>poistné - centrum obce</t>
  </si>
  <si>
    <t>06.4.0 Verejné osvetlenie</t>
  </si>
  <si>
    <t>06</t>
  </si>
  <si>
    <t>Občianska vybavenosť</t>
  </si>
  <si>
    <t>07.6.0 Zdravotníctvo inde neklasifikované</t>
  </si>
  <si>
    <t>Mzdy, platy,príjmy a ost. os. vyrovn.</t>
  </si>
  <si>
    <t>07</t>
  </si>
  <si>
    <t>Zdravotníctvo</t>
  </si>
  <si>
    <t>08 športové, kultúrne a spoločenské služby</t>
  </si>
  <si>
    <t>08.1.0 Rekreačné a športové služby</t>
  </si>
  <si>
    <t>Prepravné, cestovné</t>
  </si>
  <si>
    <t xml:space="preserve">Transfery  </t>
  </si>
  <si>
    <t>v tom: TJ Družstevník</t>
  </si>
  <si>
    <t>z roku 2016</t>
  </si>
  <si>
    <t>STK</t>
  </si>
  <si>
    <t>dotácie a príspevky</t>
  </si>
  <si>
    <t>08.2.0 Kultúrne služby</t>
  </si>
  <si>
    <t>prevádzkové stroje, prístr.,zar.</t>
  </si>
  <si>
    <t>reprezentačné Kult. Komisia</t>
  </si>
  <si>
    <t>mažoretky</t>
  </si>
  <si>
    <t>Nájomné prev. strojov</t>
  </si>
  <si>
    <t>služby maž. Stretnutie VÚC</t>
  </si>
  <si>
    <t>Všeobecné služby-obecné slávnosti</t>
  </si>
  <si>
    <t>obecné slávnosti-Európa obyvateľom</t>
  </si>
  <si>
    <t>obecné slávnosti - VÚC</t>
  </si>
  <si>
    <t>posedenie s dôchodcami</t>
  </si>
  <si>
    <t>08.2.0.5 Knižnice</t>
  </si>
  <si>
    <t>Materiál, knihy</t>
  </si>
  <si>
    <t>knihy - Bethlen Gábor - Nem felejtunk..</t>
  </si>
  <si>
    <t>08.2.0.9 Ostatné kultúrne služby</t>
  </si>
  <si>
    <t>Špeciálne služby (kronika, ZPOZ)</t>
  </si>
  <si>
    <t>08.4.0 Náboženské a iné spoločenské služby</t>
  </si>
  <si>
    <t>Energie, služby</t>
  </si>
  <si>
    <t>Správa cintorínov</t>
  </si>
  <si>
    <t>08</t>
  </si>
  <si>
    <t>Športové, kultúrne a spol.služby</t>
  </si>
  <si>
    <t>09 vzdelávanie</t>
  </si>
  <si>
    <t>09.1.1.1 Predškolská výchova s bežnou starostlivosťou</t>
  </si>
  <si>
    <t>MŠ</t>
  </si>
  <si>
    <t>610,620,</t>
  </si>
  <si>
    <t>vzdelávanie MPC</t>
  </si>
  <si>
    <t>630,640,</t>
  </si>
  <si>
    <t>školské potreby</t>
  </si>
  <si>
    <t>predškolský vek</t>
  </si>
  <si>
    <t>Tovary a služby- z účtu OÚ</t>
  </si>
  <si>
    <t>refundácia výdavkov - zriad.triedy, nedopl.SPP...</t>
  </si>
  <si>
    <t>ZŠS</t>
  </si>
  <si>
    <t>tovary a služby</t>
  </si>
  <si>
    <t>09.1.2.1 Základné vzdelanie s bežnou starostlivosťou</t>
  </si>
  <si>
    <t>Tovary a služby-z účtu OcÚ</t>
  </si>
  <si>
    <t>vratky MRK</t>
  </si>
  <si>
    <t>09.1.2.2</t>
  </si>
  <si>
    <t>ŠKD</t>
  </si>
  <si>
    <t>dopl. k výdavkom VJM</t>
  </si>
  <si>
    <t>v tom: dopravné</t>
  </si>
  <si>
    <t>dotácia pre deti zo soc.znevýh.prostredia</t>
  </si>
  <si>
    <t>školské potreby z rozpočtu</t>
  </si>
  <si>
    <t>vzdelávacie poukazy</t>
  </si>
  <si>
    <t xml:space="preserve">škola v prírode, lyž. Kurz </t>
  </si>
  <si>
    <t>učebnice</t>
  </si>
  <si>
    <t>09.6.0.</t>
  </si>
  <si>
    <t>Zariadenie školského stravovania</t>
  </si>
  <si>
    <t>Energia,voda,telekomunikácia</t>
  </si>
  <si>
    <t>Potraviny</t>
  </si>
  <si>
    <t>Prevádzkové stroje,prístr.</t>
  </si>
  <si>
    <t>Rutinná údržba budov prev.strojov,zar.</t>
  </si>
  <si>
    <t>na nemocenské dávky/kompostér</t>
  </si>
  <si>
    <t>09</t>
  </si>
  <si>
    <t>Vzdelávanie</t>
  </si>
  <si>
    <t>10 sociálne zabezpečenie</t>
  </si>
  <si>
    <t>10  Sociálne zabezpečenie</t>
  </si>
  <si>
    <t>10.2.0.2</t>
  </si>
  <si>
    <t>Stravovanie dôchodcov</t>
  </si>
  <si>
    <t>Vianočné poukážky</t>
  </si>
  <si>
    <t>Opatrovateľská služba</t>
  </si>
  <si>
    <t>10.7.0.2</t>
  </si>
  <si>
    <t>pohrebné</t>
  </si>
  <si>
    <t>nenávr. dávka v HN</t>
  </si>
  <si>
    <t>10.7.0.1</t>
  </si>
  <si>
    <t>Jednorázová dávka v HN</t>
  </si>
  <si>
    <t>10.4.0.</t>
  </si>
  <si>
    <t>TSP</t>
  </si>
  <si>
    <t>Komunitné centrum</t>
  </si>
  <si>
    <t>mzdy, platy, sl.príjmy a ost.os.vyrovnania § 51</t>
  </si>
  <si>
    <t>cestovné</t>
  </si>
  <si>
    <t>energia, voda, telekomunikácie</t>
  </si>
  <si>
    <t>prevádzkové stroje, prístroje, zariadenia</t>
  </si>
  <si>
    <t>softvér</t>
  </si>
  <si>
    <t>služby</t>
  </si>
  <si>
    <t>10.7.0.1.</t>
  </si>
  <si>
    <t>Sociálne príspevky</t>
  </si>
  <si>
    <t>občianskemu združeniu</t>
  </si>
  <si>
    <t>10.7.0.</t>
  </si>
  <si>
    <t>výdavky na miesta v detských domovoch</t>
  </si>
  <si>
    <t>na stravovanie detí v HN-zdroj ŠR</t>
  </si>
  <si>
    <t>osobitný príjemca - HN</t>
  </si>
  <si>
    <t>osobitný príjemca-RP</t>
  </si>
  <si>
    <t>10</t>
  </si>
  <si>
    <t>Sociálne zabezpečenie</t>
  </si>
  <si>
    <t>Bežné výdavky spolu:</t>
  </si>
  <si>
    <t>Kapitálové výdavky</t>
  </si>
  <si>
    <t>nákup pozemkov/prev.strojov a zariadení</t>
  </si>
  <si>
    <t>Prev.zariadenie - kamerový systém</t>
  </si>
  <si>
    <t>v tom:Prev.zariad. - kamerový systém-ŠR</t>
  </si>
  <si>
    <t>04.1.1</t>
  </si>
  <si>
    <t>Všeobecná obchodná a ekonomická oblasť</t>
  </si>
  <si>
    <t>04.5.1.3 Správa a údržba ciest</t>
  </si>
  <si>
    <t>Rekonštrukcia ciest, chodníkov</t>
  </si>
  <si>
    <t>PD-priechody pre chodcov, osv. Priech.</t>
  </si>
  <si>
    <r>
      <t>05.</t>
    </r>
    <r>
      <rPr>
        <b/>
        <i/>
        <sz val="8"/>
        <rFont val="Arial CE"/>
        <family val="2"/>
        <charset val="238"/>
      </rPr>
      <t>2.0 Nakladanie s odpadovými vodami</t>
    </r>
  </si>
  <si>
    <t>projektová dokumentácia</t>
  </si>
  <si>
    <t>05.1.0.</t>
  </si>
  <si>
    <t>Nakladanie s odpadmi</t>
  </si>
  <si>
    <t>nákl.voz.ťahače príp.voz.</t>
  </si>
  <si>
    <t>05.2.0.</t>
  </si>
  <si>
    <t>Nakladanie s odpadovými vodami</t>
  </si>
  <si>
    <t>realizácia stavieb</t>
  </si>
  <si>
    <t>06.2.0 Rozvoj obcí</t>
  </si>
  <si>
    <t>Projektová dokumentácia</t>
  </si>
  <si>
    <t>pamätník/MR</t>
  </si>
  <si>
    <t>Rekonštrukcia MŠ</t>
  </si>
  <si>
    <t>Prípravná a projektová dokumentácia</t>
  </si>
  <si>
    <t>Rekonštrukcia multifunkčné ihrisko</t>
  </si>
  <si>
    <t>Rekonštrukcia a modernizácia</t>
  </si>
  <si>
    <t>10.4 Sociálne zabezpečenie</t>
  </si>
  <si>
    <t>vratky</t>
  </si>
  <si>
    <t>Kapitálové výdavky spolu:</t>
  </si>
  <si>
    <t>Výdavkové finančné oprácie</t>
  </si>
  <si>
    <t>Výdavkové finančné operácie</t>
  </si>
  <si>
    <t>zábezpeka MŠ</t>
  </si>
  <si>
    <t>návratné fin.výpomoci FO</t>
  </si>
  <si>
    <t>Výdavkové finančné operácie spolu:</t>
  </si>
  <si>
    <t>Sumarizácia</t>
  </si>
  <si>
    <t>Bežné výdavky spolu</t>
  </si>
  <si>
    <t>Kapitálové výdavky spolu</t>
  </si>
  <si>
    <t>Rozpočtové výdavky spolu</t>
  </si>
  <si>
    <t>Iné PFO - zábezpeka</t>
  </si>
  <si>
    <t>Splácanie istiny z bankových úverov ZŠ</t>
  </si>
  <si>
    <t>Splácanie istiny z bankových úverov - kanalizácia</t>
  </si>
  <si>
    <t>2017 S</t>
  </si>
  <si>
    <t>Schválený rozpočet 2018</t>
  </si>
  <si>
    <t>Očakávaná skutočnosť 2018</t>
  </si>
  <si>
    <t>312001.</t>
  </si>
  <si>
    <t>dotácia - prevencia kriminality</t>
  </si>
  <si>
    <t>Na nemocenské dávky</t>
  </si>
  <si>
    <t>Nájomné za nájom</t>
  </si>
  <si>
    <t>zostatky z predchádzajúcich rokov</t>
  </si>
  <si>
    <t>Predaj výrobkov, tovarov a služieb-zberný dv.</t>
  </si>
  <si>
    <t>dotácia - kanalizácia</t>
  </si>
  <si>
    <t>poplatky, odvody a dane - úverový poplatok</t>
  </si>
  <si>
    <t xml:space="preserve">vrátenie príjmov </t>
  </si>
  <si>
    <t>037.</t>
  </si>
  <si>
    <t>na členské príspevky, DCOM</t>
  </si>
  <si>
    <t>000.</t>
  </si>
  <si>
    <t>PD</t>
  </si>
  <si>
    <t>03.2.0 Ochrana pred požiarmi</t>
  </si>
  <si>
    <t>nákup prev.strojov a zariadení (buldozér,vlečky)</t>
  </si>
  <si>
    <t>07.6.0 Zdravotníctvo</t>
  </si>
  <si>
    <t>v tom: dotácia -EÚ, ŠR</t>
  </si>
  <si>
    <t>I. zmena rozpočtu 2018</t>
  </si>
  <si>
    <t>Plnenie rozpočtu 2018</t>
  </si>
  <si>
    <t>Plnenie rozpočtu k 31.12.2018</t>
  </si>
  <si>
    <t>Sankcie uložené v daň.konaní</t>
  </si>
  <si>
    <t>Granty - nadácia ČSOB - osv.priech-pre chodcov</t>
  </si>
  <si>
    <t>Modernizácia skl.priest.has.zbr.</t>
  </si>
  <si>
    <t>Výmena povrchu viacúč.ihriska</t>
  </si>
  <si>
    <t>IOMO</t>
  </si>
  <si>
    <t>Odstupné</t>
  </si>
  <si>
    <t>Nákup prevádzkových strojov</t>
  </si>
  <si>
    <t>Účasť na majetku - Luž.serv.spol.s.r.o.</t>
  </si>
  <si>
    <t xml:space="preserve">Služby - odvoz KO </t>
  </si>
  <si>
    <t>odvoz KO - poplatky za ulož.odpadu</t>
  </si>
  <si>
    <t>v tom služby - kanalizácia</t>
  </si>
  <si>
    <t>Realizácia osv.priechodu pre chodcov</t>
  </si>
  <si>
    <t>v tom: dotácia - nadácia ČSOB</t>
  </si>
  <si>
    <t>v tom: mzdy , poistné</t>
  </si>
  <si>
    <t>08.3.0 Vysielacie a vydavateľské služby</t>
  </si>
  <si>
    <t>v tom dotácia: EÚ, ŠR</t>
  </si>
  <si>
    <t>Nákup prev.strojov šj</t>
  </si>
  <si>
    <t>vrat.nevyč.dotácie za strav.detí v HN</t>
  </si>
  <si>
    <t>provízia-str.lístky</t>
  </si>
  <si>
    <t xml:space="preserve">MPSVaR SR - asistentky </t>
  </si>
  <si>
    <t>Z dobropisov</t>
  </si>
  <si>
    <t>za stravné</t>
  </si>
  <si>
    <t>MPSVaR SR - asistenti</t>
  </si>
  <si>
    <t>ÚPSVaR - školské pomôcky</t>
  </si>
  <si>
    <t>Vypracovala: Iveta Somogyiová</t>
  </si>
  <si>
    <t>V Tekovských Lužanoch, dňa: 10.2.2019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</si>
</sst>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_-* #,##0.00,_S_k_-;\-* #,##0.00,_S_k_-;_-* \-??\ _S_k_-;_-@_-"/>
    <numFmt numFmtId="166" formatCode="#,##0;\-#,##0"/>
    <numFmt numFmtId="167" formatCode="#,##0.00;\-#,##0.0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57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Arial CE"/>
      <family val="2"/>
      <charset val="238"/>
    </font>
    <font>
      <b/>
      <i/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indexed="12"/>
      <name val="Arial CE"/>
      <family val="2"/>
      <charset val="238"/>
    </font>
    <font>
      <sz val="8"/>
      <color indexed="30"/>
      <name val="Arial CE"/>
      <family val="2"/>
      <charset val="238"/>
    </font>
    <font>
      <sz val="8"/>
      <color theme="7" tint="-0.249977111117893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48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8"/>
      <color indexed="12"/>
      <name val="Arial CE"/>
      <charset val="238"/>
    </font>
    <font>
      <sz val="10"/>
      <color indexed="12"/>
      <name val="Arial CE"/>
      <family val="2"/>
      <charset val="238"/>
    </font>
    <font>
      <b/>
      <i/>
      <sz val="8"/>
      <color indexed="57"/>
      <name val="Arial CE"/>
      <family val="2"/>
      <charset val="238"/>
    </font>
    <font>
      <b/>
      <i/>
      <sz val="10"/>
      <color indexed="57"/>
      <name val="Arial CE"/>
      <family val="2"/>
      <charset val="238"/>
    </font>
    <font>
      <sz val="8"/>
      <color indexed="17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sz val="8"/>
      <color indexed="62"/>
      <name val="Arial CE"/>
      <charset val="238"/>
    </font>
    <font>
      <sz val="8"/>
      <color indexed="56"/>
      <name val="Arial CE"/>
      <family val="2"/>
      <charset val="238"/>
    </font>
    <font>
      <i/>
      <sz val="10"/>
      <color indexed="12"/>
      <name val="Arial CE"/>
      <family val="2"/>
      <charset val="238"/>
    </font>
    <font>
      <sz val="8"/>
      <color rgb="FF0000FF"/>
      <name val="Arial CE"/>
      <family val="2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sz val="8"/>
      <color indexed="48"/>
      <name val="Arial CE"/>
      <charset val="238"/>
    </font>
    <font>
      <b/>
      <i/>
      <sz val="10"/>
      <color indexed="12"/>
      <name val="Arial CE"/>
      <family val="2"/>
      <charset val="238"/>
    </font>
    <font>
      <i/>
      <sz val="8"/>
      <color indexed="48"/>
      <name val="Arial CE"/>
      <family val="2"/>
      <charset val="238"/>
    </font>
    <font>
      <sz val="8"/>
      <color indexed="56"/>
      <name val="Arial CE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i/>
      <sz val="8"/>
      <color rgb="FF0000FF"/>
      <name val="Arial CE"/>
      <charset val="238"/>
    </font>
    <font>
      <sz val="8"/>
      <color rgb="FF0000FF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19" fillId="0" borderId="0" applyFill="0" applyBorder="0" applyAlignment="0" applyProtection="0"/>
    <xf numFmtId="165" fontId="1" fillId="0" borderId="0" applyFill="0" applyAlignment="0" applyProtection="0"/>
  </cellStyleXfs>
  <cellXfs count="1252">
    <xf numFmtId="0" fontId="0" fillId="0" borderId="0" xfId="0"/>
    <xf numFmtId="0" fontId="1" fillId="0" borderId="0" xfId="1" applyFont="1" applyBorder="1"/>
    <xf numFmtId="4" fontId="1" fillId="0" borderId="0" xfId="1" applyNumberFormat="1" applyFont="1" applyFill="1" applyBorder="1"/>
    <xf numFmtId="0" fontId="1" fillId="0" borderId="0" xfId="1" applyFont="1" applyFill="1" applyBorder="1"/>
    <xf numFmtId="3" fontId="1" fillId="0" borderId="0" xfId="1" applyNumberFormat="1" applyFont="1" applyBorder="1"/>
    <xf numFmtId="2" fontId="1" fillId="0" borderId="0" xfId="1" applyNumberFormat="1" applyFont="1" applyBorder="1" applyAlignment="1">
      <alignment horizontal="center"/>
    </xf>
    <xf numFmtId="0" fontId="2" fillId="0" borderId="0" xfId="1" applyFont="1" applyBorder="1"/>
    <xf numFmtId="4" fontId="3" fillId="0" borderId="0" xfId="1" applyNumberFormat="1" applyFont="1" applyFill="1" applyBorder="1"/>
    <xf numFmtId="3" fontId="3" fillId="2" borderId="1" xfId="1" applyNumberFormat="1" applyFont="1" applyFill="1" applyBorder="1"/>
    <xf numFmtId="3" fontId="3" fillId="2" borderId="2" xfId="1" applyNumberFormat="1" applyFont="1" applyFill="1" applyBorder="1" applyAlignment="1">
      <alignment horizontal="right"/>
    </xf>
    <xf numFmtId="3" fontId="3" fillId="2" borderId="2" xfId="1" applyNumberFormat="1" applyFont="1" applyFill="1" applyBorder="1"/>
    <xf numFmtId="4" fontId="3" fillId="2" borderId="2" xfId="1" applyNumberFormat="1" applyFont="1" applyFill="1" applyBorder="1"/>
    <xf numFmtId="0" fontId="1" fillId="2" borderId="2" xfId="1" applyFont="1" applyFill="1" applyBorder="1"/>
    <xf numFmtId="0" fontId="2" fillId="2" borderId="3" xfId="1" applyFont="1" applyFill="1" applyBorder="1"/>
    <xf numFmtId="3" fontId="3" fillId="0" borderId="4" xfId="1" applyNumberFormat="1" applyFont="1" applyBorder="1"/>
    <xf numFmtId="3" fontId="3" fillId="0" borderId="5" xfId="1" applyNumberFormat="1" applyFont="1" applyBorder="1" applyAlignment="1">
      <alignment horizontal="right"/>
    </xf>
    <xf numFmtId="3" fontId="3" fillId="3" borderId="5" xfId="1" applyNumberFormat="1" applyFont="1" applyFill="1" applyBorder="1"/>
    <xf numFmtId="3" fontId="3" fillId="0" borderId="5" xfId="1" applyNumberFormat="1" applyFont="1" applyBorder="1"/>
    <xf numFmtId="4" fontId="3" fillId="0" borderId="5" xfId="1" applyNumberFormat="1" applyFont="1" applyBorder="1"/>
    <xf numFmtId="0" fontId="4" fillId="0" borderId="5" xfId="1" applyFont="1" applyBorder="1"/>
    <xf numFmtId="0" fontId="4" fillId="0" borderId="6" xfId="1" applyFont="1" applyBorder="1"/>
    <xf numFmtId="4" fontId="5" fillId="0" borderId="0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horizontal="right"/>
    </xf>
    <xf numFmtId="3" fontId="3" fillId="3" borderId="8" xfId="1" applyNumberFormat="1" applyFont="1" applyFill="1" applyBorder="1"/>
    <xf numFmtId="3" fontId="3" fillId="0" borderId="8" xfId="1" applyNumberFormat="1" applyFont="1" applyBorder="1"/>
    <xf numFmtId="4" fontId="3" fillId="0" borderId="8" xfId="1" applyNumberFormat="1" applyFont="1" applyBorder="1"/>
    <xf numFmtId="0" fontId="4" fillId="0" borderId="8" xfId="1" applyFont="1" applyBorder="1"/>
    <xf numFmtId="0" fontId="4" fillId="0" borderId="9" xfId="1" applyFont="1" applyBorder="1"/>
    <xf numFmtId="4" fontId="6" fillId="0" borderId="0" xfId="1" applyNumberFormat="1" applyFont="1" applyBorder="1"/>
    <xf numFmtId="3" fontId="3" fillId="0" borderId="10" xfId="1" applyNumberFormat="1" applyFont="1" applyBorder="1"/>
    <xf numFmtId="3" fontId="3" fillId="0" borderId="11" xfId="1" applyNumberFormat="1" applyFont="1" applyBorder="1" applyAlignment="1">
      <alignment horizontal="right"/>
    </xf>
    <xf numFmtId="3" fontId="3" fillId="3" borderId="11" xfId="1" applyNumberFormat="1" applyFont="1" applyFill="1" applyBorder="1"/>
    <xf numFmtId="3" fontId="3" fillId="0" borderId="11" xfId="1" applyNumberFormat="1" applyFont="1" applyBorder="1"/>
    <xf numFmtId="4" fontId="3" fillId="0" borderId="11" xfId="1" applyNumberFormat="1" applyFont="1" applyBorder="1"/>
    <xf numFmtId="0" fontId="4" fillId="0" borderId="11" xfId="1" applyFont="1" applyBorder="1"/>
    <xf numFmtId="0" fontId="4" fillId="0" borderId="12" xfId="1" applyFont="1" applyBorder="1"/>
    <xf numFmtId="4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4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justify" vertical="center"/>
    </xf>
    <xf numFmtId="4" fontId="2" fillId="4" borderId="2" xfId="1" applyNumberFormat="1" applyFont="1" applyFill="1" applyBorder="1" applyAlignment="1">
      <alignment horizontal="justify" vertical="top"/>
    </xf>
    <xf numFmtId="0" fontId="2" fillId="4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vertical="top"/>
    </xf>
    <xf numFmtId="0" fontId="2" fillId="4" borderId="3" xfId="1" applyFont="1" applyFill="1" applyBorder="1"/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0" fontId="7" fillId="0" borderId="0" xfId="1" applyFont="1" applyBorder="1"/>
    <xf numFmtId="4" fontId="7" fillId="0" borderId="0" xfId="1" applyNumberFormat="1" applyFont="1" applyFill="1" applyBorder="1"/>
    <xf numFmtId="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/>
    <xf numFmtId="0" fontId="2" fillId="0" borderId="0" xfId="1" applyFont="1" applyFill="1" applyBorder="1"/>
    <xf numFmtId="3" fontId="7" fillId="5" borderId="2" xfId="1" applyNumberFormat="1" applyFont="1" applyFill="1" applyBorder="1" applyAlignment="1">
      <alignment horizontal="right"/>
    </xf>
    <xf numFmtId="3" fontId="7" fillId="5" borderId="2" xfId="1" applyNumberFormat="1" applyFont="1" applyFill="1" applyBorder="1"/>
    <xf numFmtId="4" fontId="7" fillId="5" borderId="2" xfId="1" applyNumberFormat="1" applyFont="1" applyFill="1" applyBorder="1"/>
    <xf numFmtId="0" fontId="2" fillId="5" borderId="2" xfId="1" applyFont="1" applyFill="1" applyBorder="1"/>
    <xf numFmtId="0" fontId="1" fillId="5" borderId="2" xfId="1" applyFont="1" applyFill="1" applyBorder="1"/>
    <xf numFmtId="0" fontId="2" fillId="5" borderId="3" xfId="1" applyFont="1" applyFill="1" applyBorder="1"/>
    <xf numFmtId="1" fontId="2" fillId="4" borderId="2" xfId="1" applyNumberFormat="1" applyFont="1" applyFill="1" applyBorder="1" applyAlignment="1">
      <alignment horizontal="center" vertical="center"/>
    </xf>
    <xf numFmtId="0" fontId="1" fillId="5" borderId="0" xfId="1" applyFont="1" applyFill="1" applyBorder="1"/>
    <xf numFmtId="2" fontId="3" fillId="5" borderId="0" xfId="1" applyNumberFormat="1" applyFont="1" applyFill="1" applyBorder="1" applyAlignment="1">
      <alignment horizontal="center"/>
    </xf>
    <xf numFmtId="0" fontId="3" fillId="5" borderId="0" xfId="1" applyFont="1" applyFill="1" applyBorder="1"/>
    <xf numFmtId="0" fontId="3" fillId="6" borderId="0" xfId="1" applyFont="1" applyFill="1" applyBorder="1"/>
    <xf numFmtId="0" fontId="7" fillId="6" borderId="0" xfId="1" applyFont="1" applyFill="1" applyBorder="1"/>
    <xf numFmtId="0" fontId="2" fillId="5" borderId="0" xfId="1" applyFont="1" applyFill="1" applyBorder="1"/>
    <xf numFmtId="3" fontId="1" fillId="0" borderId="0" xfId="1" applyNumberFormat="1" applyFont="1" applyFill="1" applyBorder="1"/>
    <xf numFmtId="2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/>
    </xf>
    <xf numFmtId="3" fontId="7" fillId="5" borderId="15" xfId="1" applyNumberFormat="1" applyFont="1" applyFill="1" applyBorder="1"/>
    <xf numFmtId="3" fontId="7" fillId="5" borderId="16" xfId="1" applyNumberFormat="1" applyFont="1" applyFill="1" applyBorder="1" applyAlignment="1">
      <alignment horizontal="right"/>
    </xf>
    <xf numFmtId="3" fontId="7" fillId="5" borderId="16" xfId="1" applyNumberFormat="1" applyFont="1" applyFill="1" applyBorder="1"/>
    <xf numFmtId="4" fontId="7" fillId="5" borderId="16" xfId="1" applyNumberFormat="1" applyFont="1" applyFill="1" applyBorder="1"/>
    <xf numFmtId="0" fontId="2" fillId="5" borderId="16" xfId="1" applyFont="1" applyFill="1" applyBorder="1"/>
    <xf numFmtId="0" fontId="1" fillId="5" borderId="16" xfId="1" applyFont="1" applyFill="1" applyBorder="1"/>
    <xf numFmtId="0" fontId="2" fillId="5" borderId="17" xfId="1" applyFont="1" applyFill="1" applyBorder="1"/>
    <xf numFmtId="4" fontId="8" fillId="0" borderId="0" xfId="1" applyNumberFormat="1" applyFont="1" applyFill="1" applyBorder="1"/>
    <xf numFmtId="3" fontId="8" fillId="2" borderId="1" xfId="1" applyNumberFormat="1" applyFont="1" applyFill="1" applyBorder="1"/>
    <xf numFmtId="3" fontId="8" fillId="2" borderId="2" xfId="1" applyNumberFormat="1" applyFont="1" applyFill="1" applyBorder="1"/>
    <xf numFmtId="4" fontId="8" fillId="2" borderId="2" xfId="1" applyNumberFormat="1" applyFont="1" applyFill="1" applyBorder="1"/>
    <xf numFmtId="0" fontId="9" fillId="2" borderId="2" xfId="1" applyFont="1" applyFill="1" applyBorder="1"/>
    <xf numFmtId="0" fontId="9" fillId="2" borderId="3" xfId="1" applyFont="1" applyFill="1" applyBorder="1"/>
    <xf numFmtId="3" fontId="3" fillId="3" borderId="5" xfId="1" applyNumberFormat="1" applyFont="1" applyFill="1" applyBorder="1" applyAlignment="1">
      <alignment horizontal="right"/>
    </xf>
    <xf numFmtId="0" fontId="3" fillId="0" borderId="5" xfId="1" applyFont="1" applyBorder="1"/>
    <xf numFmtId="0" fontId="3" fillId="0" borderId="6" xfId="1" applyFont="1" applyBorder="1"/>
    <xf numFmtId="3" fontId="3" fillId="0" borderId="10" xfId="1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0" borderId="11" xfId="1" applyNumberFormat="1" applyFont="1" applyFill="1" applyBorder="1"/>
    <xf numFmtId="4" fontId="3" fillId="0" borderId="11" xfId="1" applyNumberFormat="1" applyFont="1" applyFill="1" applyBorder="1"/>
    <xf numFmtId="0" fontId="3" fillId="0" borderId="11" xfId="1" applyFont="1" applyBorder="1"/>
    <xf numFmtId="0" fontId="3" fillId="0" borderId="12" xfId="1" applyFont="1" applyBorder="1"/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" fontId="2" fillId="0" borderId="0" xfId="1" applyNumberFormat="1" applyFont="1" applyFill="1" applyBorder="1"/>
    <xf numFmtId="0" fontId="10" fillId="0" borderId="0" xfId="1" applyFont="1" applyFill="1" applyBorder="1" applyAlignment="1"/>
    <xf numFmtId="0" fontId="10" fillId="2" borderId="0" xfId="1" applyFont="1" applyFill="1" applyBorder="1" applyAlignment="1"/>
    <xf numFmtId="0" fontId="8" fillId="2" borderId="2" xfId="1" applyFont="1" applyFill="1" applyBorder="1"/>
    <xf numFmtId="3" fontId="3" fillId="3" borderId="8" xfId="1" applyNumberFormat="1" applyFont="1" applyFill="1" applyBorder="1" applyAlignment="1">
      <alignment horizontal="right"/>
    </xf>
    <xf numFmtId="0" fontId="3" fillId="0" borderId="8" xfId="1" applyFont="1" applyBorder="1"/>
    <xf numFmtId="0" fontId="3" fillId="0" borderId="9" xfId="1" applyFont="1" applyBorder="1"/>
    <xf numFmtId="0" fontId="2" fillId="0" borderId="0" xfId="1" applyFont="1" applyFill="1" applyBorder="1" applyAlignment="1"/>
    <xf numFmtId="0" fontId="2" fillId="2" borderId="0" xfId="1" applyFont="1" applyFill="1" applyBorder="1" applyAlignment="1"/>
    <xf numFmtId="0" fontId="11" fillId="0" borderId="0" xfId="1" applyFont="1" applyFill="1" applyBorder="1"/>
    <xf numFmtId="3" fontId="8" fillId="2" borderId="2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3" fontId="3" fillId="8" borderId="8" xfId="1" applyNumberFormat="1" applyFont="1" applyFill="1" applyBorder="1" applyAlignment="1">
      <alignment horizontal="right"/>
    </xf>
    <xf numFmtId="0" fontId="3" fillId="0" borderId="8" xfId="1" applyFont="1" applyBorder="1" applyAlignment="1">
      <alignment horizontal="left"/>
    </xf>
    <xf numFmtId="10" fontId="1" fillId="0" borderId="0" xfId="1" applyNumberFormat="1" applyFont="1" applyBorder="1"/>
    <xf numFmtId="0" fontId="1" fillId="0" borderId="0" xfId="1"/>
    <xf numFmtId="3" fontId="3" fillId="9" borderId="8" xfId="1" applyNumberFormat="1" applyFont="1" applyFill="1" applyBorder="1"/>
    <xf numFmtId="0" fontId="3" fillId="0" borderId="11" xfId="1" applyFont="1" applyBorder="1" applyAlignment="1">
      <alignment horizontal="left"/>
    </xf>
    <xf numFmtId="3" fontId="3" fillId="0" borderId="0" xfId="1" applyNumberFormat="1" applyFont="1" applyBorder="1"/>
    <xf numFmtId="3" fontId="7" fillId="0" borderId="0" xfId="1" applyNumberFormat="1" applyFont="1" applyBorder="1"/>
    <xf numFmtId="2" fontId="11" fillId="0" borderId="0" xfId="1" applyNumberFormat="1" applyFont="1" applyFill="1" applyBorder="1" applyAlignment="1"/>
    <xf numFmtId="3" fontId="3" fillId="8" borderId="5" xfId="1" applyNumberFormat="1" applyFont="1" applyFill="1" applyBorder="1"/>
    <xf numFmtId="0" fontId="3" fillId="0" borderId="5" xfId="1" applyFont="1" applyBorder="1" applyAlignment="1">
      <alignment horizontal="left"/>
    </xf>
    <xf numFmtId="4" fontId="2" fillId="0" borderId="0" xfId="1" applyNumberFormat="1" applyFont="1" applyFill="1" applyBorder="1" applyAlignment="1">
      <alignment horizontal="justify" vertical="top"/>
    </xf>
    <xf numFmtId="2" fontId="2" fillId="0" borderId="0" xfId="1" applyNumberFormat="1" applyFont="1" applyFill="1" applyBorder="1" applyAlignment="1">
      <alignment horizontal="justify" vertical="center"/>
    </xf>
    <xf numFmtId="1" fontId="8" fillId="0" borderId="0" xfId="1" applyNumberFormat="1" applyFont="1" applyFill="1" applyBorder="1" applyAlignment="1">
      <alignment horizontal="right"/>
    </xf>
    <xf numFmtId="3" fontId="7" fillId="5" borderId="15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3" fillId="10" borderId="5" xfId="1" applyNumberFormat="1" applyFont="1" applyFill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0" fontId="3" fillId="0" borderId="5" xfId="1" applyFont="1" applyFill="1" applyBorder="1"/>
    <xf numFmtId="0" fontId="3" fillId="0" borderId="6" xfId="1" applyFont="1" applyFill="1" applyBorder="1"/>
    <xf numFmtId="2" fontId="6" fillId="0" borderId="0" xfId="1" applyNumberFormat="1" applyFont="1" applyFill="1" applyBorder="1" applyAlignment="1">
      <alignment horizontal="left"/>
    </xf>
    <xf numFmtId="4" fontId="12" fillId="0" borderId="0" xfId="1" applyNumberFormat="1" applyFont="1" applyFill="1" applyBorder="1" applyAlignment="1">
      <alignment horizontal="right"/>
    </xf>
    <xf numFmtId="3" fontId="3" fillId="0" borderId="7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/>
    </xf>
    <xf numFmtId="3" fontId="7" fillId="0" borderId="8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9" xfId="1" applyFont="1" applyFill="1" applyBorder="1"/>
    <xf numFmtId="0" fontId="13" fillId="0" borderId="0" xfId="1" applyFont="1" applyFill="1" applyBorder="1"/>
    <xf numFmtId="4" fontId="3" fillId="0" borderId="11" xfId="1" applyNumberFormat="1" applyFont="1" applyBorder="1" applyAlignment="1">
      <alignment horizontal="right"/>
    </xf>
    <xf numFmtId="3" fontId="7" fillId="0" borderId="11" xfId="1" applyNumberFormat="1" applyFont="1" applyBorder="1" applyAlignment="1">
      <alignment horizontal="right"/>
    </xf>
    <xf numFmtId="0" fontId="3" fillId="0" borderId="11" xfId="1" applyFont="1" applyFill="1" applyBorder="1"/>
    <xf numFmtId="0" fontId="3" fillId="0" borderId="12" xfId="1" applyFont="1" applyFill="1" applyBorder="1"/>
    <xf numFmtId="3" fontId="7" fillId="8" borderId="1" xfId="1" applyNumberFormat="1" applyFont="1" applyFill="1" applyBorder="1" applyAlignment="1">
      <alignment horizontal="right"/>
    </xf>
    <xf numFmtId="3" fontId="7" fillId="8" borderId="2" xfId="1" applyNumberFormat="1" applyFont="1" applyFill="1" applyBorder="1" applyAlignment="1">
      <alignment horizontal="right"/>
    </xf>
    <xf numFmtId="3" fontId="3" fillId="8" borderId="2" xfId="1" applyNumberFormat="1" applyFont="1" applyFill="1" applyBorder="1" applyAlignment="1">
      <alignment horizontal="right"/>
    </xf>
    <xf numFmtId="3" fontId="14" fillId="8" borderId="2" xfId="1" applyNumberFormat="1" applyFont="1" applyFill="1" applyBorder="1" applyAlignment="1">
      <alignment horizontal="right"/>
    </xf>
    <xf numFmtId="3" fontId="2" fillId="8" borderId="2" xfId="1" applyNumberFormat="1" applyFont="1" applyFill="1" applyBorder="1" applyAlignment="1">
      <alignment horizontal="right"/>
    </xf>
    <xf numFmtId="3" fontId="2" fillId="8" borderId="2" xfId="1" applyNumberFormat="1" applyFont="1" applyFill="1" applyBorder="1"/>
    <xf numFmtId="0" fontId="15" fillId="8" borderId="2" xfId="1" applyFont="1" applyFill="1" applyBorder="1"/>
    <xf numFmtId="0" fontId="15" fillId="8" borderId="3" xfId="1" applyFont="1" applyFill="1" applyBorder="1"/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3" fillId="0" borderId="0" xfId="1" applyFont="1" applyFill="1" applyBorder="1"/>
    <xf numFmtId="3" fontId="3" fillId="0" borderId="18" xfId="1" applyNumberFormat="1" applyFont="1" applyFill="1" applyBorder="1" applyAlignment="1">
      <alignment horizontal="right"/>
    </xf>
    <xf numFmtId="3" fontId="3" fillId="0" borderId="19" xfId="1" applyNumberFormat="1" applyFont="1" applyFill="1" applyBorder="1" applyAlignment="1">
      <alignment horizontal="right"/>
    </xf>
    <xf numFmtId="3" fontId="3" fillId="8" borderId="19" xfId="1" applyNumberFormat="1" applyFont="1" applyFill="1" applyBorder="1" applyAlignment="1">
      <alignment horizontal="right"/>
    </xf>
    <xf numFmtId="3" fontId="7" fillId="0" borderId="19" xfId="1" applyNumberFormat="1" applyFont="1" applyFill="1" applyBorder="1"/>
    <xf numFmtId="3" fontId="3" fillId="0" borderId="19" xfId="1" applyNumberFormat="1" applyFont="1" applyFill="1" applyBorder="1"/>
    <xf numFmtId="0" fontId="3" fillId="0" borderId="19" xfId="1" applyFont="1" applyFill="1" applyBorder="1"/>
    <xf numFmtId="0" fontId="3" fillId="0" borderId="20" xfId="1" applyFont="1" applyFill="1" applyBorder="1"/>
    <xf numFmtId="3" fontId="7" fillId="0" borderId="8" xfId="1" applyNumberFormat="1" applyFont="1" applyFill="1" applyBorder="1"/>
    <xf numFmtId="3" fontId="3" fillId="0" borderId="8" xfId="1" applyNumberFormat="1" applyFont="1" applyFill="1" applyBorder="1"/>
    <xf numFmtId="4" fontId="3" fillId="11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/>
    <xf numFmtId="3" fontId="9" fillId="0" borderId="0" xfId="1" applyNumberFormat="1" applyFont="1" applyFill="1" applyBorder="1" applyAlignment="1">
      <alignment horizontal="right" vertical="top"/>
    </xf>
    <xf numFmtId="3" fontId="3" fillId="0" borderId="7" xfId="1" applyNumberFormat="1" applyFont="1" applyFill="1" applyBorder="1" applyAlignment="1">
      <alignment horizontal="left"/>
    </xf>
    <xf numFmtId="3" fontId="3" fillId="0" borderId="8" xfId="1" applyNumberFormat="1" applyFont="1" applyFill="1" applyBorder="1" applyAlignment="1">
      <alignment horizontal="left"/>
    </xf>
    <xf numFmtId="3" fontId="3" fillId="8" borderId="8" xfId="1" applyNumberFormat="1" applyFont="1" applyFill="1" applyBorder="1" applyAlignment="1">
      <alignment horizontal="left"/>
    </xf>
    <xf numFmtId="3" fontId="7" fillId="0" borderId="8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0" fontId="13" fillId="0" borderId="0" xfId="1" applyFont="1" applyBorder="1"/>
    <xf numFmtId="3" fontId="7" fillId="0" borderId="8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8" fillId="8" borderId="1" xfId="1" applyNumberFormat="1" applyFont="1" applyFill="1" applyBorder="1" applyAlignment="1">
      <alignment horizontal="right"/>
    </xf>
    <xf numFmtId="3" fontId="8" fillId="8" borderId="2" xfId="1" applyNumberFormat="1" applyFont="1" applyFill="1" applyBorder="1" applyAlignment="1">
      <alignment horizontal="right"/>
    </xf>
    <xf numFmtId="4" fontId="8" fillId="8" borderId="2" xfId="1" applyNumberFormat="1" applyFont="1" applyFill="1" applyBorder="1" applyAlignment="1">
      <alignment horizontal="right"/>
    </xf>
    <xf numFmtId="3" fontId="2" fillId="4" borderId="21" xfId="1" applyNumberFormat="1" applyFont="1" applyFill="1" applyBorder="1" applyAlignment="1">
      <alignment horizontal="center" vertical="center"/>
    </xf>
    <xf numFmtId="3" fontId="2" fillId="4" borderId="22" xfId="1" applyNumberFormat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 wrapText="1"/>
    </xf>
    <xf numFmtId="0" fontId="2" fillId="4" borderId="22" xfId="1" applyNumberFormat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justify" vertical="center"/>
    </xf>
    <xf numFmtId="0" fontId="11" fillId="4" borderId="22" xfId="1" applyFont="1" applyFill="1" applyBorder="1" applyAlignment="1">
      <alignment horizontal="center"/>
    </xf>
    <xf numFmtId="0" fontId="11" fillId="4" borderId="22" xfId="1" applyFont="1" applyFill="1" applyBorder="1" applyAlignment="1">
      <alignment vertical="top"/>
    </xf>
    <xf numFmtId="0" fontId="2" fillId="4" borderId="23" xfId="1" applyFont="1" applyFill="1" applyBorder="1"/>
    <xf numFmtId="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/>
    <xf numFmtId="3" fontId="11" fillId="0" borderId="0" xfId="1" applyNumberFormat="1" applyFont="1" applyFill="1" applyBorder="1" applyAlignment="1"/>
    <xf numFmtId="3" fontId="2" fillId="2" borderId="0" xfId="1" applyNumberFormat="1" applyFont="1" applyFill="1" applyBorder="1" applyAlignment="1"/>
    <xf numFmtId="3" fontId="11" fillId="2" borderId="0" xfId="1" applyNumberFormat="1" applyFont="1" applyFill="1" applyBorder="1" applyAlignment="1"/>
    <xf numFmtId="3" fontId="8" fillId="2" borderId="18" xfId="1" applyNumberFormat="1" applyFont="1" applyFill="1" applyBorder="1" applyAlignment="1">
      <alignment horizontal="right"/>
    </xf>
    <xf numFmtId="3" fontId="8" fillId="2" borderId="19" xfId="1" applyNumberFormat="1" applyFont="1" applyFill="1" applyBorder="1" applyAlignment="1">
      <alignment horizontal="right"/>
    </xf>
    <xf numFmtId="4" fontId="8" fillId="2" borderId="19" xfId="1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left"/>
    </xf>
    <xf numFmtId="0" fontId="3" fillId="0" borderId="8" xfId="1" applyFont="1" applyBorder="1" applyAlignment="1"/>
    <xf numFmtId="0" fontId="3" fillId="0" borderId="9" xfId="1" applyFont="1" applyBorder="1" applyAlignment="1"/>
    <xf numFmtId="3" fontId="7" fillId="0" borderId="11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7" fillId="0" borderId="5" xfId="1" applyNumberFormat="1" applyFont="1" applyBorder="1"/>
    <xf numFmtId="2" fontId="5" fillId="0" borderId="0" xfId="1" applyNumberFormat="1" applyFont="1" applyBorder="1" applyAlignment="1">
      <alignment horizontal="left"/>
    </xf>
    <xf numFmtId="3" fontId="16" fillId="0" borderId="8" xfId="1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left"/>
    </xf>
    <xf numFmtId="3" fontId="3" fillId="0" borderId="10" xfId="1" applyNumberFormat="1" applyFont="1" applyBorder="1" applyAlignment="1">
      <alignment horizontal="right"/>
    </xf>
    <xf numFmtId="3" fontId="7" fillId="0" borderId="5" xfId="1" applyNumberFormat="1" applyFont="1" applyFill="1" applyBorder="1"/>
    <xf numFmtId="3" fontId="3" fillId="0" borderId="5" xfId="1" applyNumberFormat="1" applyFont="1" applyFill="1" applyBorder="1"/>
    <xf numFmtId="0" fontId="1" fillId="0" borderId="0" xfId="1" applyBorder="1"/>
    <xf numFmtId="4" fontId="11" fillId="0" borderId="0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4" fontId="8" fillId="0" borderId="0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right"/>
    </xf>
    <xf numFmtId="4" fontId="6" fillId="0" borderId="0" xfId="1" applyNumberFormat="1" applyFont="1" applyBorder="1" applyAlignment="1">
      <alignment horizontal="left"/>
    </xf>
    <xf numFmtId="3" fontId="3" fillId="0" borderId="4" xfId="1" applyNumberFormat="1" applyFont="1" applyBorder="1" applyAlignment="1">
      <alignment horizontal="right"/>
    </xf>
    <xf numFmtId="3" fontId="3" fillId="8" borderId="5" xfId="1" applyNumberFormat="1" applyFont="1" applyFill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4" fontId="18" fillId="0" borderId="0" xfId="1" applyNumberFormat="1" applyFont="1" applyFill="1" applyBorder="1" applyAlignment="1">
      <alignment horizontal="left"/>
    </xf>
    <xf numFmtId="3" fontId="3" fillId="0" borderId="7" xfId="1" applyNumberFormat="1" applyFont="1" applyBorder="1" applyAlignment="1">
      <alignment horizontal="left"/>
    </xf>
    <xf numFmtId="3" fontId="3" fillId="0" borderId="8" xfId="1" applyNumberFormat="1" applyFont="1" applyBorder="1" applyAlignment="1">
      <alignment horizontal="left"/>
    </xf>
    <xf numFmtId="3" fontId="17" fillId="8" borderId="1" xfId="1" applyNumberFormat="1" applyFont="1" applyFill="1" applyBorder="1" applyAlignment="1">
      <alignment horizontal="right"/>
    </xf>
    <xf numFmtId="3" fontId="17" fillId="8" borderId="2" xfId="1" applyNumberFormat="1" applyFont="1" applyFill="1" applyBorder="1" applyAlignment="1">
      <alignment horizontal="right"/>
    </xf>
    <xf numFmtId="3" fontId="17" fillId="8" borderId="2" xfId="1" applyNumberFormat="1" applyFont="1" applyFill="1" applyBorder="1" applyAlignment="1">
      <alignment horizontal="center"/>
    </xf>
    <xf numFmtId="4" fontId="17" fillId="8" borderId="2" xfId="1" applyNumberFormat="1" applyFont="1" applyFill="1" applyBorder="1" applyAlignment="1">
      <alignment horizontal="right"/>
    </xf>
    <xf numFmtId="3" fontId="7" fillId="0" borderId="8" xfId="1" applyNumberFormat="1" applyFont="1" applyBorder="1"/>
    <xf numFmtId="4" fontId="7" fillId="0" borderId="0" xfId="1" applyNumberFormat="1" applyFont="1" applyFill="1" applyBorder="1" applyAlignment="1">
      <alignment horizontal="center"/>
    </xf>
    <xf numFmtId="3" fontId="7" fillId="0" borderId="7" xfId="1" applyNumberFormat="1" applyFont="1" applyFill="1" applyBorder="1" applyAlignment="1">
      <alignment horizontal="right"/>
    </xf>
    <xf numFmtId="3" fontId="7" fillId="8" borderId="8" xfId="1" applyNumberFormat="1" applyFont="1" applyFill="1" applyBorder="1" applyAlignment="1">
      <alignment horizontal="right"/>
    </xf>
    <xf numFmtId="0" fontId="1" fillId="0" borderId="0" xfId="1" applyFill="1" applyBorder="1"/>
    <xf numFmtId="3" fontId="7" fillId="0" borderId="10" xfId="1" applyNumberFormat="1" applyFont="1" applyFill="1" applyBorder="1" applyAlignment="1">
      <alignment horizontal="right"/>
    </xf>
    <xf numFmtId="3" fontId="7" fillId="8" borderId="11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1" applyNumberFormat="1" applyFont="1" applyFill="1" applyBorder="1" applyAlignment="1">
      <alignment horizontal="right" vertical="top"/>
    </xf>
    <xf numFmtId="3" fontId="17" fillId="8" borderId="1" xfId="1" applyNumberFormat="1" applyFont="1" applyFill="1" applyBorder="1" applyAlignment="1">
      <alignment horizontal="right" vertical="top"/>
    </xf>
    <xf numFmtId="3" fontId="17" fillId="8" borderId="2" xfId="1" applyNumberFormat="1" applyFont="1" applyFill="1" applyBorder="1" applyAlignment="1">
      <alignment horizontal="right" vertical="top"/>
    </xf>
    <xf numFmtId="3" fontId="17" fillId="8" borderId="2" xfId="1" applyNumberFormat="1" applyFont="1" applyFill="1" applyBorder="1" applyAlignment="1">
      <alignment horizontal="center" vertical="top"/>
    </xf>
    <xf numFmtId="4" fontId="17" fillId="8" borderId="2" xfId="1" applyNumberFormat="1" applyFont="1" applyFill="1" applyBorder="1" applyAlignment="1">
      <alignment horizontal="right" vertical="top"/>
    </xf>
    <xf numFmtId="0" fontId="17" fillId="8" borderId="2" xfId="1" applyFont="1" applyFill="1" applyBorder="1" applyAlignment="1">
      <alignment horizontal="center"/>
    </xf>
    <xf numFmtId="0" fontId="17" fillId="8" borderId="2" xfId="1" applyFont="1" applyFill="1" applyBorder="1" applyAlignment="1">
      <alignment vertical="top"/>
    </xf>
    <xf numFmtId="0" fontId="2" fillId="4" borderId="2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/>
    <xf numFmtId="164" fontId="20" fillId="0" borderId="0" xfId="2" applyFont="1" applyFill="1" applyBorder="1" applyAlignment="1" applyProtection="1"/>
    <xf numFmtId="4" fontId="1" fillId="0" borderId="0" xfId="1" applyNumberFormat="1" applyFont="1" applyBorder="1"/>
    <xf numFmtId="4" fontId="1" fillId="0" borderId="0" xfId="1" applyNumberFormat="1" applyFont="1" applyBorder="1" applyAlignment="1">
      <alignment horizontal="center"/>
    </xf>
    <xf numFmtId="4" fontId="2" fillId="0" borderId="0" xfId="1" applyNumberFormat="1" applyFont="1" applyBorder="1"/>
    <xf numFmtId="0" fontId="10" fillId="4" borderId="23" xfId="1" applyFont="1" applyFill="1" applyBorder="1"/>
    <xf numFmtId="0" fontId="10" fillId="4" borderId="22" xfId="1" applyFont="1" applyFill="1" applyBorder="1" applyAlignment="1">
      <alignment vertical="top"/>
    </xf>
    <xf numFmtId="0" fontId="10" fillId="4" borderId="22" xfId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justify" vertical="top"/>
    </xf>
    <xf numFmtId="1" fontId="10" fillId="0" borderId="0" xfId="1" applyNumberFormat="1" applyFont="1" applyFill="1" applyBorder="1" applyAlignment="1">
      <alignment horizontal="justify" vertical="top"/>
    </xf>
    <xf numFmtId="1" fontId="10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8" fillId="8" borderId="3" xfId="1" applyFont="1" applyFill="1" applyBorder="1"/>
    <xf numFmtId="0" fontId="9" fillId="8" borderId="2" xfId="1" applyFont="1" applyFill="1" applyBorder="1" applyAlignment="1">
      <alignment vertical="top"/>
    </xf>
    <xf numFmtId="0" fontId="9" fillId="8" borderId="2" xfId="1" applyFont="1" applyFill="1" applyBorder="1" applyAlignment="1">
      <alignment horizontal="left"/>
    </xf>
    <xf numFmtId="3" fontId="8" fillId="8" borderId="2" xfId="1" applyNumberFormat="1" applyFont="1" applyFill="1" applyBorder="1"/>
    <xf numFmtId="3" fontId="8" fillId="0" borderId="0" xfId="1" applyNumberFormat="1" applyFont="1" applyFill="1" applyBorder="1"/>
    <xf numFmtId="0" fontId="21" fillId="0" borderId="0" xfId="1" applyFont="1" applyBorder="1" applyAlignment="1">
      <alignment horizontal="left"/>
    </xf>
    <xf numFmtId="0" fontId="3" fillId="0" borderId="11" xfId="1" applyFont="1" applyFill="1" applyBorder="1" applyAlignment="1">
      <alignment vertical="top"/>
    </xf>
    <xf numFmtId="0" fontId="3" fillId="0" borderId="11" xfId="1" applyFont="1" applyFill="1" applyBorder="1" applyAlignment="1">
      <alignment horizontal="left"/>
    </xf>
    <xf numFmtId="0" fontId="22" fillId="0" borderId="9" xfId="1" applyFont="1" applyBorder="1"/>
    <xf numFmtId="0" fontId="22" fillId="0" borderId="8" xfId="1" applyFont="1" applyFill="1" applyBorder="1" applyAlignment="1">
      <alignment vertical="top"/>
    </xf>
    <xf numFmtId="0" fontId="22" fillId="0" borderId="8" xfId="1" applyFont="1" applyFill="1" applyBorder="1" applyAlignment="1">
      <alignment horizontal="left"/>
    </xf>
    <xf numFmtId="3" fontId="23" fillId="0" borderId="8" xfId="1" applyNumberFormat="1" applyFont="1" applyFill="1" applyBorder="1" applyAlignment="1">
      <alignment horizontal="right"/>
    </xf>
    <xf numFmtId="3" fontId="23" fillId="0" borderId="8" xfId="1" applyNumberFormat="1" applyFont="1" applyFill="1" applyBorder="1"/>
    <xf numFmtId="3" fontId="23" fillId="3" borderId="8" xfId="1" applyNumberFormat="1" applyFont="1" applyFill="1" applyBorder="1"/>
    <xf numFmtId="3" fontId="23" fillId="0" borderId="7" xfId="1" applyNumberFormat="1" applyFont="1" applyFill="1" applyBorder="1"/>
    <xf numFmtId="0" fontId="24" fillId="0" borderId="9" xfId="1" applyFont="1" applyBorder="1"/>
    <xf numFmtId="0" fontId="3" fillId="0" borderId="8" xfId="1" applyFont="1" applyFill="1" applyBorder="1" applyAlignment="1">
      <alignment vertical="top"/>
    </xf>
    <xf numFmtId="0" fontId="24" fillId="0" borderId="8" xfId="1" applyFont="1" applyFill="1" applyBorder="1" applyAlignment="1">
      <alignment horizontal="left"/>
    </xf>
    <xf numFmtId="3" fontId="24" fillId="0" borderId="8" xfId="1" applyNumberFormat="1" applyFont="1" applyFill="1" applyBorder="1" applyAlignment="1">
      <alignment horizontal="right"/>
    </xf>
    <xf numFmtId="3" fontId="24" fillId="3" borderId="8" xfId="1" applyNumberFormat="1" applyFont="1" applyFill="1" applyBorder="1" applyAlignment="1">
      <alignment horizontal="right"/>
    </xf>
    <xf numFmtId="3" fontId="24" fillId="0" borderId="7" xfId="1" applyNumberFormat="1" applyFont="1" applyFill="1" applyBorder="1" applyAlignment="1">
      <alignment horizontal="right"/>
    </xf>
    <xf numFmtId="4" fontId="24" fillId="0" borderId="0" xfId="1" applyNumberFormat="1" applyFont="1" applyFill="1" applyBorder="1"/>
    <xf numFmtId="0" fontId="25" fillId="0" borderId="9" xfId="1" applyFont="1" applyBorder="1"/>
    <xf numFmtId="0" fontId="25" fillId="0" borderId="8" xfId="1" applyFont="1" applyFill="1" applyBorder="1" applyAlignment="1">
      <alignment vertical="top"/>
    </xf>
    <xf numFmtId="3" fontId="24" fillId="0" borderId="8" xfId="1" applyNumberFormat="1" applyFont="1" applyFill="1" applyBorder="1" applyAlignment="1">
      <alignment horizontal="left"/>
    </xf>
    <xf numFmtId="3" fontId="24" fillId="3" borderId="8" xfId="1" applyNumberFormat="1" applyFont="1" applyFill="1" applyBorder="1" applyAlignment="1">
      <alignment horizontal="left"/>
    </xf>
    <xf numFmtId="3" fontId="24" fillId="0" borderId="7" xfId="1" applyNumberFormat="1" applyFont="1" applyFill="1" applyBorder="1" applyAlignment="1">
      <alignment horizontal="left"/>
    </xf>
    <xf numFmtId="3" fontId="3" fillId="0" borderId="7" xfId="1" applyNumberFormat="1" applyFont="1" applyFill="1" applyBorder="1"/>
    <xf numFmtId="0" fontId="7" fillId="11" borderId="9" xfId="1" applyFont="1" applyFill="1" applyBorder="1" applyAlignment="1">
      <alignment horizontal="right"/>
    </xf>
    <xf numFmtId="0" fontId="7" fillId="11" borderId="8" xfId="1" applyFont="1" applyFill="1" applyBorder="1"/>
    <xf numFmtId="3" fontId="7" fillId="11" borderId="8" xfId="1" applyNumberFormat="1" applyFont="1" applyFill="1" applyBorder="1" applyAlignment="1">
      <alignment horizontal="right"/>
    </xf>
    <xf numFmtId="3" fontId="7" fillId="11" borderId="8" xfId="1" applyNumberFormat="1" applyFont="1" applyFill="1" applyBorder="1"/>
    <xf numFmtId="3" fontId="7" fillId="3" borderId="8" xfId="1" applyNumberFormat="1" applyFont="1" applyFill="1" applyBorder="1"/>
    <xf numFmtId="3" fontId="7" fillId="11" borderId="7" xfId="1" applyNumberFormat="1" applyFont="1" applyFill="1" applyBorder="1"/>
    <xf numFmtId="0" fontId="26" fillId="0" borderId="9" xfId="1" applyFont="1" applyFill="1" applyBorder="1"/>
    <xf numFmtId="0" fontId="26" fillId="0" borderId="8" xfId="1" applyFont="1" applyFill="1" applyBorder="1"/>
    <xf numFmtId="3" fontId="26" fillId="0" borderId="8" xfId="1" applyNumberFormat="1" applyFont="1" applyFill="1" applyBorder="1" applyAlignment="1">
      <alignment horizontal="right"/>
    </xf>
    <xf numFmtId="3" fontId="26" fillId="0" borderId="8" xfId="1" applyNumberFormat="1" applyFont="1" applyFill="1" applyBorder="1"/>
    <xf numFmtId="3" fontId="26" fillId="3" borderId="8" xfId="1" applyNumberFormat="1" applyFont="1" applyFill="1" applyBorder="1"/>
    <xf numFmtId="3" fontId="26" fillId="0" borderId="7" xfId="1" applyNumberFormat="1" applyFont="1" applyFill="1" applyBorder="1"/>
    <xf numFmtId="4" fontId="26" fillId="0" borderId="0" xfId="1" applyNumberFormat="1" applyFont="1" applyFill="1" applyBorder="1"/>
    <xf numFmtId="0" fontId="26" fillId="0" borderId="0" xfId="1" applyFont="1" applyFill="1" applyBorder="1"/>
    <xf numFmtId="3" fontId="26" fillId="0" borderId="0" xfId="1" applyNumberFormat="1" applyFont="1" applyFill="1" applyBorder="1"/>
    <xf numFmtId="0" fontId="24" fillId="0" borderId="9" xfId="1" applyFont="1" applyFill="1" applyBorder="1"/>
    <xf numFmtId="0" fontId="24" fillId="0" borderId="8" xfId="1" applyFont="1" applyFill="1" applyBorder="1"/>
    <xf numFmtId="0" fontId="27" fillId="0" borderId="8" xfId="1" applyFont="1" applyFill="1" applyBorder="1"/>
    <xf numFmtId="3" fontId="28" fillId="0" borderId="8" xfId="1" applyNumberFormat="1" applyFont="1" applyFill="1" applyBorder="1" applyAlignment="1">
      <alignment horizontal="left"/>
    </xf>
    <xf numFmtId="0" fontId="27" fillId="0" borderId="0" xfId="1" applyFont="1" applyFill="1" applyBorder="1"/>
    <xf numFmtId="3" fontId="27" fillId="0" borderId="0" xfId="1" applyNumberFormat="1" applyFont="1" applyFill="1" applyBorder="1"/>
    <xf numFmtId="0" fontId="29" fillId="0" borderId="0" xfId="1" applyFont="1" applyFill="1" applyBorder="1"/>
    <xf numFmtId="0" fontId="30" fillId="0" borderId="9" xfId="1" applyFont="1" applyFill="1" applyBorder="1"/>
    <xf numFmtId="0" fontId="30" fillId="0" borderId="8" xfId="1" applyFont="1" applyFill="1" applyBorder="1"/>
    <xf numFmtId="3" fontId="30" fillId="0" borderId="8" xfId="1" applyNumberFormat="1" applyFont="1" applyFill="1" applyBorder="1" applyAlignment="1">
      <alignment horizontal="right"/>
    </xf>
    <xf numFmtId="3" fontId="30" fillId="3" borderId="8" xfId="1" applyNumberFormat="1" applyFont="1" applyFill="1" applyBorder="1" applyAlignment="1">
      <alignment horizontal="right"/>
    </xf>
    <xf numFmtId="3" fontId="30" fillId="0" borderId="7" xfId="1" applyNumberFormat="1" applyFont="1" applyFill="1" applyBorder="1" applyAlignment="1">
      <alignment horizontal="right"/>
    </xf>
    <xf numFmtId="4" fontId="30" fillId="0" borderId="0" xfId="1" applyNumberFormat="1" applyFont="1" applyFill="1" applyBorder="1" applyAlignment="1">
      <alignment horizontal="right"/>
    </xf>
    <xf numFmtId="3" fontId="30" fillId="0" borderId="0" xfId="1" applyNumberFormat="1" applyFont="1" applyFill="1" applyBorder="1" applyAlignment="1">
      <alignment horizontal="right"/>
    </xf>
    <xf numFmtId="165" fontId="3" fillId="0" borderId="8" xfId="3" applyFont="1" applyFill="1" applyBorder="1" applyAlignment="1" applyProtection="1">
      <alignment horizontal="left"/>
    </xf>
    <xf numFmtId="0" fontId="3" fillId="0" borderId="9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3" borderId="8" xfId="1" applyNumberFormat="1" applyFont="1" applyFill="1" applyBorder="1" applyAlignment="1">
      <alignment horizontal="left"/>
    </xf>
    <xf numFmtId="0" fontId="29" fillId="0" borderId="0" xfId="1" applyFont="1" applyBorder="1"/>
    <xf numFmtId="0" fontId="21" fillId="0" borderId="0" xfId="1" applyFont="1" applyBorder="1"/>
    <xf numFmtId="3" fontId="3" fillId="10" borderId="8" xfId="1" applyNumberFormat="1" applyFont="1" applyFill="1" applyBorder="1"/>
    <xf numFmtId="0" fontId="24" fillId="0" borderId="0" xfId="1" applyFont="1" applyFill="1" applyBorder="1"/>
    <xf numFmtId="3" fontId="24" fillId="0" borderId="0" xfId="1" applyNumberFormat="1" applyFont="1" applyFill="1" applyBorder="1"/>
    <xf numFmtId="3" fontId="30" fillId="0" borderId="8" xfId="1" applyNumberFormat="1" applyFont="1" applyFill="1" applyBorder="1"/>
    <xf numFmtId="3" fontId="30" fillId="3" borderId="8" xfId="1" applyNumberFormat="1" applyFont="1" applyFill="1" applyBorder="1"/>
    <xf numFmtId="3" fontId="30" fillId="0" borderId="7" xfId="1" applyNumberFormat="1" applyFont="1" applyFill="1" applyBorder="1"/>
    <xf numFmtId="4" fontId="30" fillId="0" borderId="0" xfId="1" applyNumberFormat="1" applyFont="1" applyFill="1" applyBorder="1"/>
    <xf numFmtId="3" fontId="30" fillId="0" borderId="0" xfId="1" applyNumberFormat="1" applyFont="1" applyFill="1" applyBorder="1"/>
    <xf numFmtId="0" fontId="24" fillId="0" borderId="8" xfId="1" applyFont="1" applyBorder="1"/>
    <xf numFmtId="3" fontId="24" fillId="0" borderId="8" xfId="1" applyNumberFormat="1" applyFont="1" applyBorder="1" applyAlignment="1">
      <alignment horizontal="right"/>
    </xf>
    <xf numFmtId="3" fontId="1" fillId="0" borderId="8" xfId="1" applyNumberFormat="1" applyFont="1" applyBorder="1"/>
    <xf numFmtId="3" fontId="1" fillId="3" borderId="8" xfId="1" applyNumberFormat="1" applyFont="1" applyFill="1" applyBorder="1"/>
    <xf numFmtId="3" fontId="1" fillId="0" borderId="7" xfId="1" applyNumberFormat="1" applyFont="1" applyBorder="1"/>
    <xf numFmtId="0" fontId="10" fillId="0" borderId="9" xfId="1" applyFont="1" applyFill="1" applyBorder="1"/>
    <xf numFmtId="0" fontId="10" fillId="0" borderId="8" xfId="1" applyFont="1" applyFill="1" applyBorder="1" applyAlignment="1">
      <alignment vertical="top"/>
    </xf>
    <xf numFmtId="0" fontId="10" fillId="0" borderId="8" xfId="1" applyFont="1" applyFill="1" applyBorder="1" applyAlignment="1">
      <alignment horizontal="center"/>
    </xf>
    <xf numFmtId="3" fontId="10" fillId="0" borderId="8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/>
    </xf>
    <xf numFmtId="3" fontId="24" fillId="0" borderId="7" xfId="1" applyNumberFormat="1" applyFont="1" applyBorder="1" applyAlignment="1">
      <alignment horizontal="right"/>
    </xf>
    <xf numFmtId="3" fontId="24" fillId="0" borderId="0" xfId="1" applyNumberFormat="1" applyFont="1" applyFill="1" applyBorder="1" applyAlignment="1">
      <alignment horizontal="right"/>
    </xf>
    <xf numFmtId="0" fontId="0" fillId="0" borderId="9" xfId="0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3" borderId="8" xfId="0" applyNumberFormat="1" applyFill="1" applyBorder="1"/>
    <xf numFmtId="3" fontId="0" fillId="0" borderId="7" xfId="0" applyNumberFormat="1" applyBorder="1"/>
    <xf numFmtId="0" fontId="30" fillId="0" borderId="9" xfId="1" applyFont="1" applyFill="1" applyBorder="1" applyAlignment="1">
      <alignment horizontal="right"/>
    </xf>
    <xf numFmtId="0" fontId="31" fillId="0" borderId="0" xfId="1" applyFont="1" applyFill="1" applyBorder="1"/>
    <xf numFmtId="0" fontId="14" fillId="0" borderId="9" xfId="1" applyFont="1" applyFill="1" applyBorder="1" applyAlignment="1">
      <alignment horizontal="right"/>
    </xf>
    <xf numFmtId="0" fontId="14" fillId="0" borderId="8" xfId="1" applyFont="1" applyFill="1" applyBorder="1"/>
    <xf numFmtId="3" fontId="14" fillId="3" borderId="8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left"/>
    </xf>
    <xf numFmtId="3" fontId="3" fillId="9" borderId="5" xfId="1" applyNumberFormat="1" applyFont="1" applyFill="1" applyBorder="1"/>
    <xf numFmtId="3" fontId="3" fillId="0" borderId="4" xfId="1" applyNumberFormat="1" applyFont="1" applyFill="1" applyBorder="1"/>
    <xf numFmtId="14" fontId="8" fillId="8" borderId="3" xfId="1" applyNumberFormat="1" applyFont="1" applyFill="1" applyBorder="1" applyAlignment="1">
      <alignment horizontal="left"/>
    </xf>
    <xf numFmtId="0" fontId="9" fillId="8" borderId="2" xfId="1" applyFont="1" applyFill="1" applyBorder="1"/>
    <xf numFmtId="0" fontId="8" fillId="0" borderId="0" xfId="1" applyFont="1" applyFill="1" applyBorder="1"/>
    <xf numFmtId="0" fontId="3" fillId="0" borderId="20" xfId="1" applyFont="1" applyBorder="1"/>
    <xf numFmtId="0" fontId="3" fillId="0" borderId="19" xfId="1" applyFont="1" applyBorder="1"/>
    <xf numFmtId="3" fontId="3" fillId="0" borderId="19" xfId="1" applyNumberFormat="1" applyFont="1" applyBorder="1" applyAlignment="1">
      <alignment horizontal="right"/>
    </xf>
    <xf numFmtId="3" fontId="3" fillId="3" borderId="19" xfId="1" applyNumberFormat="1" applyFont="1" applyFill="1" applyBorder="1" applyAlignment="1">
      <alignment horizontal="right"/>
    </xf>
    <xf numFmtId="3" fontId="3" fillId="0" borderId="18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3" fontId="24" fillId="0" borderId="8" xfId="1" applyNumberFormat="1" applyFont="1" applyBorder="1" applyAlignment="1">
      <alignment horizontal="left"/>
    </xf>
    <xf numFmtId="3" fontId="24" fillId="0" borderId="0" xfId="1" applyNumberFormat="1" applyFont="1" applyFill="1" applyBorder="1" applyAlignment="1">
      <alignment horizontal="left"/>
    </xf>
    <xf numFmtId="49" fontId="2" fillId="2" borderId="3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2" fillId="2" borderId="2" xfId="1" applyFont="1" applyFill="1" applyBorder="1"/>
    <xf numFmtId="2" fontId="32" fillId="0" borderId="0" xfId="1" applyNumberFormat="1" applyFont="1" applyBorder="1" applyAlignment="1">
      <alignment horizontal="left"/>
    </xf>
    <xf numFmtId="4" fontId="3" fillId="0" borderId="0" xfId="1" applyNumberFormat="1" applyFont="1" applyFill="1" applyBorder="1" applyAlignment="1">
      <alignment horizontal="left"/>
    </xf>
    <xf numFmtId="0" fontId="10" fillId="4" borderId="24" xfId="1" applyFont="1" applyFill="1" applyBorder="1"/>
    <xf numFmtId="0" fontId="10" fillId="4" borderId="25" xfId="1" applyFont="1" applyFill="1" applyBorder="1" applyAlignment="1">
      <alignment vertical="top"/>
    </xf>
    <xf numFmtId="0" fontId="10" fillId="4" borderId="25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justify" vertical="center"/>
    </xf>
    <xf numFmtId="0" fontId="4" fillId="0" borderId="0" xfId="1" applyFont="1" applyBorder="1"/>
    <xf numFmtId="0" fontId="8" fillId="8" borderId="28" xfId="1" applyFont="1" applyFill="1" applyBorder="1"/>
    <xf numFmtId="0" fontId="9" fillId="8" borderId="29" xfId="1" applyFont="1" applyFill="1" applyBorder="1"/>
    <xf numFmtId="3" fontId="8" fillId="8" borderId="30" xfId="1" applyNumberFormat="1" applyFont="1" applyFill="1" applyBorder="1"/>
    <xf numFmtId="3" fontId="7" fillId="8" borderId="32" xfId="1" applyNumberFormat="1" applyFont="1" applyFill="1" applyBorder="1"/>
    <xf numFmtId="3" fontId="7" fillId="8" borderId="2" xfId="1" applyNumberFormat="1" applyFont="1" applyFill="1" applyBorder="1"/>
    <xf numFmtId="3" fontId="7" fillId="8" borderId="34" xfId="1" applyNumberFormat="1" applyFont="1" applyFill="1" applyBorder="1"/>
    <xf numFmtId="2" fontId="8" fillId="0" borderId="0" xfId="1" applyNumberFormat="1" applyFont="1" applyFill="1" applyBorder="1"/>
    <xf numFmtId="0" fontId="7" fillId="0" borderId="0" xfId="1" applyFont="1" applyFill="1" applyBorder="1"/>
    <xf numFmtId="0" fontId="9" fillId="0" borderId="0" xfId="1" applyFont="1" applyBorder="1"/>
    <xf numFmtId="0" fontId="3" fillId="0" borderId="35" xfId="1" applyFont="1" applyFill="1" applyBorder="1"/>
    <xf numFmtId="0" fontId="3" fillId="0" borderId="36" xfId="1" applyFont="1" applyBorder="1"/>
    <xf numFmtId="0" fontId="3" fillId="0" borderId="37" xfId="1" applyFont="1" applyFill="1" applyBorder="1"/>
    <xf numFmtId="3" fontId="3" fillId="0" borderId="38" xfId="1" applyNumberFormat="1" applyFont="1" applyBorder="1"/>
    <xf numFmtId="3" fontId="3" fillId="3" borderId="37" xfId="1" applyNumberFormat="1" applyFont="1" applyFill="1" applyBorder="1"/>
    <xf numFmtId="3" fontId="3" fillId="0" borderId="39" xfId="1" applyNumberFormat="1" applyFont="1" applyBorder="1"/>
    <xf numFmtId="0" fontId="3" fillId="0" borderId="0" xfId="1" applyFont="1" applyFill="1" applyBorder="1" applyAlignment="1">
      <alignment horizontal="right"/>
    </xf>
    <xf numFmtId="0" fontId="3" fillId="0" borderId="40" xfId="1" applyFont="1" applyFill="1" applyBorder="1"/>
    <xf numFmtId="0" fontId="3" fillId="0" borderId="41" xfId="1" applyFont="1" applyBorder="1"/>
    <xf numFmtId="0" fontId="3" fillId="0" borderId="42" xfId="1" applyFont="1" applyFill="1" applyBorder="1"/>
    <xf numFmtId="3" fontId="3" fillId="0" borderId="43" xfId="1" applyNumberFormat="1" applyFont="1" applyBorder="1"/>
    <xf numFmtId="3" fontId="3" fillId="3" borderId="42" xfId="1" applyNumberFormat="1" applyFont="1" applyFill="1" applyBorder="1"/>
    <xf numFmtId="3" fontId="3" fillId="0" borderId="44" xfId="1" applyNumberFormat="1" applyFont="1" applyBorder="1"/>
    <xf numFmtId="0" fontId="3" fillId="0" borderId="45" xfId="1" applyFont="1" applyFill="1" applyBorder="1"/>
    <xf numFmtId="0" fontId="3" fillId="0" borderId="46" xfId="1" applyFont="1" applyBorder="1"/>
    <xf numFmtId="0" fontId="3" fillId="0" borderId="47" xfId="1" applyFont="1" applyFill="1" applyBorder="1"/>
    <xf numFmtId="3" fontId="3" fillId="0" borderId="48" xfId="1" applyNumberFormat="1" applyFont="1" applyBorder="1"/>
    <xf numFmtId="3" fontId="3" fillId="3" borderId="47" xfId="1" applyNumberFormat="1" applyFont="1" applyFill="1" applyBorder="1"/>
    <xf numFmtId="3" fontId="3" fillId="0" borderId="49" xfId="1" applyNumberFormat="1" applyFont="1" applyBorder="1"/>
    <xf numFmtId="49" fontId="2" fillId="2" borderId="28" xfId="1" applyNumberFormat="1" applyFont="1" applyFill="1" applyBorder="1" applyAlignment="1">
      <alignment horizontal="right"/>
    </xf>
    <xf numFmtId="0" fontId="3" fillId="2" borderId="33" xfId="1" applyFont="1" applyFill="1" applyBorder="1"/>
    <xf numFmtId="0" fontId="2" fillId="2" borderId="31" xfId="1" applyFont="1" applyFill="1" applyBorder="1"/>
    <xf numFmtId="3" fontId="7" fillId="2" borderId="31" xfId="1" applyNumberFormat="1" applyFont="1" applyFill="1" applyBorder="1"/>
    <xf numFmtId="3" fontId="33" fillId="2" borderId="32" xfId="1" applyNumberFormat="1" applyFont="1" applyFill="1" applyBorder="1"/>
    <xf numFmtId="3" fontId="33" fillId="2" borderId="2" xfId="1" applyNumberFormat="1" applyFont="1" applyFill="1" applyBorder="1"/>
    <xf numFmtId="3" fontId="33" fillId="2" borderId="34" xfId="1" applyNumberFormat="1" applyFont="1" applyFill="1" applyBorder="1"/>
    <xf numFmtId="49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8" fillId="8" borderId="1" xfId="1" applyNumberFormat="1" applyFont="1" applyFill="1" applyBorder="1"/>
    <xf numFmtId="3" fontId="3" fillId="9" borderId="11" xfId="1" applyNumberFormat="1" applyFont="1" applyFill="1" applyBorder="1"/>
    <xf numFmtId="3" fontId="3" fillId="9" borderId="8" xfId="1" applyNumberFormat="1" applyFont="1" applyFill="1" applyBorder="1" applyAlignment="1">
      <alignment horizontal="right"/>
    </xf>
    <xf numFmtId="3" fontId="3" fillId="9" borderId="8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3" fontId="3" fillId="0" borderId="19" xfId="1" applyNumberFormat="1" applyFont="1" applyBorder="1"/>
    <xf numFmtId="3" fontId="3" fillId="3" borderId="19" xfId="1" applyNumberFormat="1" applyFont="1" applyFill="1" applyBorder="1"/>
    <xf numFmtId="3" fontId="3" fillId="0" borderId="18" xfId="1" applyNumberFormat="1" applyFont="1" applyBorder="1"/>
    <xf numFmtId="4" fontId="32" fillId="0" borderId="0" xfId="1" applyNumberFormat="1" applyFont="1" applyBorder="1" applyAlignment="1">
      <alignment horizontal="left"/>
    </xf>
    <xf numFmtId="0" fontId="1" fillId="0" borderId="50" xfId="1" applyFont="1" applyFill="1" applyBorder="1"/>
    <xf numFmtId="3" fontId="8" fillId="8" borderId="30" xfId="1" applyNumberFormat="1" applyFont="1" applyFill="1" applyBorder="1" applyAlignment="1">
      <alignment horizontal="right"/>
    </xf>
    <xf numFmtId="3" fontId="8" fillId="8" borderId="32" xfId="1" applyNumberFormat="1" applyFont="1" applyFill="1" applyBorder="1"/>
    <xf numFmtId="3" fontId="8" fillId="8" borderId="34" xfId="1" applyNumberFormat="1" applyFont="1" applyFill="1" applyBorder="1"/>
    <xf numFmtId="0" fontId="3" fillId="0" borderId="51" xfId="1" applyFont="1" applyFill="1" applyBorder="1"/>
    <xf numFmtId="3" fontId="3" fillId="0" borderId="52" xfId="1" applyNumberFormat="1" applyFont="1" applyFill="1" applyBorder="1" applyAlignment="1">
      <alignment horizontal="right"/>
    </xf>
    <xf numFmtId="3" fontId="3" fillId="0" borderId="53" xfId="1" applyNumberFormat="1" applyFont="1" applyBorder="1"/>
    <xf numFmtId="0" fontId="3" fillId="0" borderId="54" xfId="1" applyFont="1" applyFill="1" applyBorder="1"/>
    <xf numFmtId="3" fontId="3" fillId="0" borderId="55" xfId="1" applyNumberFormat="1" applyFont="1" applyFill="1" applyBorder="1" applyAlignment="1">
      <alignment horizontal="right"/>
    </xf>
    <xf numFmtId="3" fontId="3" fillId="0" borderId="56" xfId="1" applyNumberFormat="1" applyFont="1" applyBorder="1"/>
    <xf numFmtId="3" fontId="3" fillId="0" borderId="55" xfId="1" applyNumberFormat="1" applyFont="1" applyFill="1" applyBorder="1" applyAlignment="1">
      <alignment horizontal="left"/>
    </xf>
    <xf numFmtId="3" fontId="3" fillId="0" borderId="43" xfId="1" applyNumberFormat="1" applyFont="1" applyBorder="1" applyAlignment="1">
      <alignment horizontal="left"/>
    </xf>
    <xf numFmtId="3" fontId="3" fillId="3" borderId="42" xfId="1" applyNumberFormat="1" applyFont="1" applyFill="1" applyBorder="1" applyAlignment="1">
      <alignment horizontal="left"/>
    </xf>
    <xf numFmtId="3" fontId="3" fillId="0" borderId="56" xfId="1" applyNumberFormat="1" applyFont="1" applyBorder="1" applyAlignment="1">
      <alignment horizontal="left"/>
    </xf>
    <xf numFmtId="0" fontId="24" fillId="0" borderId="54" xfId="1" applyFont="1" applyFill="1" applyBorder="1"/>
    <xf numFmtId="0" fontId="24" fillId="0" borderId="41" xfId="1" applyFont="1" applyBorder="1"/>
    <xf numFmtId="0" fontId="24" fillId="0" borderId="42" xfId="1" applyFont="1" applyFill="1" applyBorder="1"/>
    <xf numFmtId="3" fontId="24" fillId="0" borderId="55" xfId="1" applyNumberFormat="1" applyFont="1" applyFill="1" applyBorder="1" applyAlignment="1">
      <alignment horizontal="left"/>
    </xf>
    <xf numFmtId="3" fontId="24" fillId="0" borderId="43" xfId="1" applyNumberFormat="1" applyFont="1" applyBorder="1" applyAlignment="1">
      <alignment horizontal="left"/>
    </xf>
    <xf numFmtId="3" fontId="24" fillId="3" borderId="42" xfId="1" applyNumberFormat="1" applyFont="1" applyFill="1" applyBorder="1" applyAlignment="1">
      <alignment horizontal="left"/>
    </xf>
    <xf numFmtId="3" fontId="24" fillId="0" borderId="56" xfId="1" applyNumberFormat="1" applyFont="1" applyBorder="1" applyAlignment="1">
      <alignment horizontal="left"/>
    </xf>
    <xf numFmtId="3" fontId="25" fillId="0" borderId="0" xfId="1" applyNumberFormat="1" applyFont="1" applyFill="1" applyBorder="1"/>
    <xf numFmtId="0" fontId="3" fillId="0" borderId="57" xfId="1" applyFont="1" applyFill="1" applyBorder="1"/>
    <xf numFmtId="3" fontId="3" fillId="0" borderId="58" xfId="1" applyNumberFormat="1" applyFont="1" applyFill="1" applyBorder="1" applyAlignment="1">
      <alignment horizontal="left"/>
    </xf>
    <xf numFmtId="0" fontId="3" fillId="0" borderId="59" xfId="1" applyFont="1" applyFill="1" applyBorder="1"/>
    <xf numFmtId="0" fontId="3" fillId="0" borderId="60" xfId="1" applyFont="1" applyFill="1" applyBorder="1"/>
    <xf numFmtId="3" fontId="3" fillId="0" borderId="61" xfId="1" applyNumberFormat="1" applyFont="1" applyFill="1" applyBorder="1" applyAlignment="1">
      <alignment horizontal="right"/>
    </xf>
    <xf numFmtId="0" fontId="3" fillId="0" borderId="54" xfId="1" applyFont="1" applyBorder="1"/>
    <xf numFmtId="3" fontId="24" fillId="0" borderId="55" xfId="1" applyNumberFormat="1" applyFont="1" applyFill="1" applyBorder="1" applyAlignment="1">
      <alignment horizontal="right"/>
    </xf>
    <xf numFmtId="3" fontId="3" fillId="0" borderId="43" xfId="1" applyNumberFormat="1" applyFont="1" applyBorder="1" applyAlignment="1">
      <alignment horizontal="right"/>
    </xf>
    <xf numFmtId="3" fontId="3" fillId="3" borderId="42" xfId="1" applyNumberFormat="1" applyFont="1" applyFill="1" applyBorder="1" applyAlignment="1">
      <alignment horizontal="right"/>
    </xf>
    <xf numFmtId="3" fontId="3" fillId="0" borderId="56" xfId="1" applyNumberFormat="1" applyFont="1" applyBorder="1" applyAlignment="1">
      <alignment horizontal="right"/>
    </xf>
    <xf numFmtId="3" fontId="3" fillId="0" borderId="58" xfId="1" applyNumberFormat="1" applyFont="1" applyFill="1" applyBorder="1" applyAlignment="1">
      <alignment horizontal="right"/>
    </xf>
    <xf numFmtId="3" fontId="3" fillId="0" borderId="62" xfId="1" applyNumberFormat="1" applyFont="1" applyBorder="1"/>
    <xf numFmtId="4" fontId="32" fillId="0" borderId="0" xfId="1" applyNumberFormat="1" applyFont="1" applyFill="1" applyBorder="1" applyAlignment="1">
      <alignment horizontal="left"/>
    </xf>
    <xf numFmtId="49" fontId="34" fillId="2" borderId="28" xfId="1" applyNumberFormat="1" applyFont="1" applyFill="1" applyBorder="1" applyAlignment="1">
      <alignment horizontal="right"/>
    </xf>
    <xf numFmtId="0" fontId="33" fillId="2" borderId="33" xfId="1" applyFont="1" applyFill="1" applyBorder="1"/>
    <xf numFmtId="0" fontId="34" fillId="2" borderId="31" xfId="1" applyFont="1" applyFill="1" applyBorder="1"/>
    <xf numFmtId="3" fontId="33" fillId="2" borderId="31" xfId="1" applyNumberFormat="1" applyFont="1" applyFill="1" applyBorder="1" applyAlignment="1">
      <alignment horizontal="right"/>
    </xf>
    <xf numFmtId="3" fontId="35" fillId="2" borderId="32" xfId="1" applyNumberFormat="1" applyFont="1" applyFill="1" applyBorder="1"/>
    <xf numFmtId="3" fontId="33" fillId="2" borderId="32" xfId="1" applyNumberFormat="1" applyFont="1" applyFill="1" applyBorder="1" applyAlignment="1">
      <alignment horizontal="right"/>
    </xf>
    <xf numFmtId="3" fontId="33" fillId="2" borderId="2" xfId="1" applyNumberFormat="1" applyFont="1" applyFill="1" applyBorder="1" applyAlignment="1">
      <alignment horizontal="right"/>
    </xf>
    <xf numFmtId="3" fontId="33" fillId="2" borderId="34" xfId="1" applyNumberFormat="1" applyFont="1" applyFill="1" applyBorder="1" applyAlignment="1">
      <alignment horizontal="right"/>
    </xf>
    <xf numFmtId="49" fontId="2" fillId="11" borderId="0" xfId="1" applyNumberFormat="1" applyFont="1" applyFill="1" applyBorder="1" applyAlignment="1">
      <alignment horizontal="right"/>
    </xf>
    <xf numFmtId="0" fontId="3" fillId="11" borderId="0" xfId="1" applyFont="1" applyFill="1" applyBorder="1"/>
    <xf numFmtId="0" fontId="2" fillId="11" borderId="0" xfId="1" applyFont="1" applyFill="1" applyBorder="1"/>
    <xf numFmtId="4" fontId="2" fillId="11" borderId="0" xfId="1" applyNumberFormat="1" applyFont="1" applyFill="1" applyBorder="1" applyAlignment="1">
      <alignment horizontal="right"/>
    </xf>
    <xf numFmtId="4" fontId="2" fillId="11" borderId="0" xfId="1" applyNumberFormat="1" applyFont="1" applyFill="1" applyBorder="1" applyAlignment="1">
      <alignment horizontal="center"/>
    </xf>
    <xf numFmtId="2" fontId="9" fillId="0" borderId="0" xfId="1" applyNumberFormat="1" applyFont="1" applyFill="1" applyBorder="1"/>
    <xf numFmtId="3" fontId="2" fillId="0" borderId="0" xfId="1" applyNumberFormat="1" applyFont="1" applyFill="1" applyBorder="1" applyAlignment="1"/>
    <xf numFmtId="0" fontId="22" fillId="0" borderId="8" xfId="1" applyFont="1" applyBorder="1"/>
    <xf numFmtId="3" fontId="22" fillId="0" borderId="8" xfId="1" applyNumberFormat="1" applyFont="1" applyFill="1" applyBorder="1" applyAlignment="1">
      <alignment horizontal="right"/>
    </xf>
    <xf numFmtId="3" fontId="22" fillId="0" borderId="8" xfId="1" applyNumberFormat="1" applyFont="1" applyBorder="1"/>
    <xf numFmtId="3" fontId="22" fillId="0" borderId="8" xfId="1" applyNumberFormat="1" applyFont="1" applyFill="1" applyBorder="1"/>
    <xf numFmtId="3" fontId="22" fillId="0" borderId="7" xfId="1" applyNumberFormat="1" applyFont="1" applyBorder="1"/>
    <xf numFmtId="0" fontId="22" fillId="0" borderId="9" xfId="1" applyFont="1" applyFill="1" applyBorder="1"/>
    <xf numFmtId="0" fontId="22" fillId="0" borderId="8" xfId="1" applyFont="1" applyFill="1" applyBorder="1"/>
    <xf numFmtId="3" fontId="22" fillId="0" borderId="8" xfId="1" applyNumberFormat="1" applyFont="1" applyBorder="1" applyAlignment="1">
      <alignment horizontal="left"/>
    </xf>
    <xf numFmtId="3" fontId="22" fillId="3" borderId="8" xfId="1" applyNumberFormat="1" applyFont="1" applyFill="1" applyBorder="1" applyAlignment="1">
      <alignment horizontal="left"/>
    </xf>
    <xf numFmtId="3" fontId="22" fillId="0" borderId="7" xfId="1" applyNumberFormat="1" applyFont="1" applyBorder="1" applyAlignment="1">
      <alignment horizontal="left"/>
    </xf>
    <xf numFmtId="3" fontId="24" fillId="0" borderId="7" xfId="1" applyNumberFormat="1" applyFont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0" fontId="25" fillId="0" borderId="0" xfId="1" applyFont="1" applyFill="1" applyBorder="1"/>
    <xf numFmtId="0" fontId="7" fillId="0" borderId="6" xfId="1" applyFont="1" applyBorder="1"/>
    <xf numFmtId="0" fontId="7" fillId="0" borderId="5" xfId="1" applyFont="1" applyBorder="1"/>
    <xf numFmtId="0" fontId="7" fillId="0" borderId="5" xfId="1" applyFont="1" applyFill="1" applyBorder="1"/>
    <xf numFmtId="3" fontId="1" fillId="0" borderId="5" xfId="1" applyNumberFormat="1" applyFont="1" applyBorder="1"/>
    <xf numFmtId="3" fontId="7" fillId="0" borderId="4" xfId="1" applyNumberFormat="1" applyFont="1" applyBorder="1" applyAlignment="1">
      <alignment horizontal="right"/>
    </xf>
    <xf numFmtId="0" fontId="8" fillId="8" borderId="2" xfId="1" applyFont="1" applyFill="1" applyBorder="1"/>
    <xf numFmtId="3" fontId="8" fillId="12" borderId="2" xfId="1" applyNumberFormat="1" applyFont="1" applyFill="1" applyBorder="1"/>
    <xf numFmtId="0" fontId="7" fillId="0" borderId="6" xfId="1" applyFont="1" applyFill="1" applyBorder="1"/>
    <xf numFmtId="3" fontId="7" fillId="10" borderId="5" xfId="1" applyNumberFormat="1" applyFont="1" applyFill="1" applyBorder="1" applyAlignment="1">
      <alignment horizontal="right"/>
    </xf>
    <xf numFmtId="0" fontId="14" fillId="0" borderId="12" xfId="1" applyFont="1" applyFill="1" applyBorder="1"/>
    <xf numFmtId="0" fontId="14" fillId="0" borderId="11" xfId="1" applyFont="1" applyFill="1" applyBorder="1"/>
    <xf numFmtId="3" fontId="14" fillId="0" borderId="11" xfId="1" applyNumberFormat="1" applyFont="1" applyFill="1" applyBorder="1"/>
    <xf numFmtId="3" fontId="14" fillId="14" borderId="11" xfId="1" applyNumberFormat="1" applyFont="1" applyFill="1" applyBorder="1"/>
    <xf numFmtId="3" fontId="14" fillId="10" borderId="11" xfId="1" applyNumberFormat="1" applyFont="1" applyFill="1" applyBorder="1"/>
    <xf numFmtId="3" fontId="14" fillId="0" borderId="10" xfId="1" applyNumberFormat="1" applyFont="1" applyFill="1" applyBorder="1"/>
    <xf numFmtId="0" fontId="36" fillId="0" borderId="9" xfId="1" applyFont="1" applyFill="1" applyBorder="1"/>
    <xf numFmtId="0" fontId="36" fillId="0" borderId="8" xfId="1" applyFont="1" applyFill="1" applyBorder="1"/>
    <xf numFmtId="3" fontId="36" fillId="0" borderId="8" xfId="1" applyNumberFormat="1" applyFont="1" applyFill="1" applyBorder="1"/>
    <xf numFmtId="3" fontId="36" fillId="0" borderId="8" xfId="1" applyNumberFormat="1" applyFont="1" applyFill="1" applyBorder="1" applyAlignment="1">
      <alignment horizontal="left"/>
    </xf>
    <xf numFmtId="3" fontId="36" fillId="14" borderId="8" xfId="1" applyNumberFormat="1" applyFont="1" applyFill="1" applyBorder="1" applyAlignment="1">
      <alignment horizontal="left"/>
    </xf>
    <xf numFmtId="3" fontId="36" fillId="10" borderId="8" xfId="1" applyNumberFormat="1" applyFont="1" applyFill="1" applyBorder="1" applyAlignment="1">
      <alignment horizontal="left"/>
    </xf>
    <xf numFmtId="3" fontId="36" fillId="0" borderId="7" xfId="1" applyNumberFormat="1" applyFont="1" applyFill="1" applyBorder="1" applyAlignment="1">
      <alignment horizontal="left"/>
    </xf>
    <xf numFmtId="0" fontId="14" fillId="0" borderId="9" xfId="1" applyFont="1" applyFill="1" applyBorder="1"/>
    <xf numFmtId="3" fontId="14" fillId="0" borderId="8" xfId="1" applyNumberFormat="1" applyFont="1" applyFill="1" applyBorder="1"/>
    <xf numFmtId="3" fontId="14" fillId="14" borderId="8" xfId="1" applyNumberFormat="1" applyFont="1" applyFill="1" applyBorder="1"/>
    <xf numFmtId="3" fontId="14" fillId="10" borderId="8" xfId="1" applyNumberFormat="1" applyFont="1" applyFill="1" applyBorder="1"/>
    <xf numFmtId="3" fontId="14" fillId="0" borderId="7" xfId="1" applyNumberFormat="1" applyFont="1" applyFill="1" applyBorder="1"/>
    <xf numFmtId="0" fontId="3" fillId="0" borderId="8" xfId="1" applyFont="1" applyFill="1" applyBorder="1" applyAlignment="1">
      <alignment horizontal="left"/>
    </xf>
    <xf numFmtId="0" fontId="1" fillId="0" borderId="9" xfId="1" applyFont="1" applyFill="1" applyBorder="1"/>
    <xf numFmtId="0" fontId="1" fillId="0" borderId="8" xfId="1" applyFont="1" applyFill="1" applyBorder="1"/>
    <xf numFmtId="3" fontId="1" fillId="0" borderId="8" xfId="1" applyNumberFormat="1" applyFont="1" applyFill="1" applyBorder="1" applyAlignment="1">
      <alignment horizontal="right"/>
    </xf>
    <xf numFmtId="3" fontId="1" fillId="10" borderId="8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0" fontId="37" fillId="0" borderId="9" xfId="1" applyFont="1" applyFill="1" applyBorder="1"/>
    <xf numFmtId="0" fontId="37" fillId="0" borderId="8" xfId="1" applyFont="1" applyFill="1" applyBorder="1"/>
    <xf numFmtId="3" fontId="37" fillId="0" borderId="8" xfId="1" applyNumberFormat="1" applyFont="1" applyBorder="1"/>
    <xf numFmtId="3" fontId="37" fillId="14" borderId="8" xfId="1" applyNumberFormat="1" applyFont="1" applyFill="1" applyBorder="1" applyAlignment="1">
      <alignment horizontal="right"/>
    </xf>
    <xf numFmtId="3" fontId="37" fillId="10" borderId="8" xfId="1" applyNumberFormat="1" applyFont="1" applyFill="1" applyBorder="1" applyAlignment="1">
      <alignment horizontal="right"/>
    </xf>
    <xf numFmtId="3" fontId="37" fillId="0" borderId="7" xfId="1" applyNumberFormat="1" applyFont="1" applyFill="1" applyBorder="1" applyAlignment="1">
      <alignment horizontal="right"/>
    </xf>
    <xf numFmtId="0" fontId="18" fillId="0" borderId="8" xfId="1" applyFont="1" applyFill="1" applyBorder="1"/>
    <xf numFmtId="3" fontId="10" fillId="0" borderId="8" xfId="1" applyNumberFormat="1" applyFont="1" applyFill="1" applyBorder="1" applyAlignment="1">
      <alignment horizontal="center" vertical="center"/>
    </xf>
    <xf numFmtId="3" fontId="10" fillId="10" borderId="8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0" fontId="7" fillId="0" borderId="9" xfId="1" applyFont="1" applyFill="1" applyBorder="1"/>
    <xf numFmtId="0" fontId="7" fillId="0" borderId="8" xfId="1" applyFont="1" applyBorder="1"/>
    <xf numFmtId="0" fontId="7" fillId="0" borderId="8" xfId="1" applyFont="1" applyFill="1" applyBorder="1"/>
    <xf numFmtId="3" fontId="7" fillId="14" borderId="8" xfId="1" applyNumberFormat="1" applyFont="1" applyFill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3" fillId="14" borderId="8" xfId="1" applyNumberFormat="1" applyFont="1" applyFill="1" applyBorder="1" applyAlignment="1">
      <alignment horizontal="right"/>
    </xf>
    <xf numFmtId="0" fontId="18" fillId="0" borderId="0" xfId="1" applyFont="1" applyFill="1" applyBorder="1"/>
    <xf numFmtId="3" fontId="7" fillId="2" borderId="2" xfId="1" applyNumberFormat="1" applyFont="1" applyFill="1" applyBorder="1"/>
    <xf numFmtId="2" fontId="7" fillId="0" borderId="0" xfId="1" applyNumberFormat="1" applyFont="1" applyFill="1" applyBorder="1"/>
    <xf numFmtId="0" fontId="10" fillId="4" borderId="3" xfId="1" applyFont="1" applyFill="1" applyBorder="1"/>
    <xf numFmtId="0" fontId="10" fillId="4" borderId="2" xfId="1" applyFont="1" applyFill="1" applyBorder="1" applyAlignment="1">
      <alignment vertical="top"/>
    </xf>
    <xf numFmtId="0" fontId="10" fillId="4" borderId="2" xfId="1" applyFont="1" applyFill="1" applyBorder="1" applyAlignment="1">
      <alignment horizontal="center"/>
    </xf>
    <xf numFmtId="0" fontId="24" fillId="0" borderId="0" xfId="1" applyFont="1" applyBorder="1" applyAlignment="1">
      <alignment horizontal="left"/>
    </xf>
    <xf numFmtId="0" fontId="32" fillId="0" borderId="0" xfId="1" applyFont="1" applyFill="1" applyBorder="1"/>
    <xf numFmtId="3" fontId="21" fillId="0" borderId="0" xfId="1" applyNumberFormat="1" applyFont="1" applyFill="1" applyBorder="1" applyAlignment="1">
      <alignment horizontal="left"/>
    </xf>
    <xf numFmtId="0" fontId="38" fillId="0" borderId="0" xfId="1" applyFont="1" applyFill="1" applyBorder="1" applyAlignment="1">
      <alignment horizontal="left"/>
    </xf>
    <xf numFmtId="0" fontId="7" fillId="0" borderId="50" xfId="1" applyFont="1" applyBorder="1"/>
    <xf numFmtId="4" fontId="7" fillId="0" borderId="63" xfId="1" applyNumberFormat="1" applyFont="1" applyFill="1" applyBorder="1"/>
    <xf numFmtId="4" fontId="7" fillId="0" borderId="63" xfId="1" applyNumberFormat="1" applyFont="1" applyBorder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horizontal="center"/>
    </xf>
    <xf numFmtId="49" fontId="2" fillId="11" borderId="0" xfId="1" applyNumberFormat="1" applyFont="1" applyFill="1" applyBorder="1" applyAlignment="1"/>
    <xf numFmtId="4" fontId="2" fillId="11" borderId="0" xfId="1" applyNumberFormat="1" applyFont="1" applyFill="1" applyBorder="1" applyAlignment="1"/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center"/>
    </xf>
    <xf numFmtId="0" fontId="39" fillId="0" borderId="9" xfId="1" applyFont="1" applyFill="1" applyBorder="1"/>
    <xf numFmtId="0" fontId="39" fillId="0" borderId="8" xfId="1" applyFont="1" applyBorder="1"/>
    <xf numFmtId="0" fontId="39" fillId="0" borderId="8" xfId="1" applyFont="1" applyFill="1" applyBorder="1"/>
    <xf numFmtId="3" fontId="39" fillId="3" borderId="8" xfId="1" applyNumberFormat="1" applyFont="1" applyFill="1" applyBorder="1"/>
    <xf numFmtId="0" fontId="10" fillId="4" borderId="28" xfId="1" applyFont="1" applyFill="1" applyBorder="1"/>
    <xf numFmtId="0" fontId="10" fillId="4" borderId="29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3" fontId="3" fillId="0" borderId="42" xfId="1" applyNumberFormat="1" applyFont="1" applyBorder="1"/>
    <xf numFmtId="3" fontId="3" fillId="0" borderId="36" xfId="1" applyNumberFormat="1" applyFont="1" applyBorder="1"/>
    <xf numFmtId="3" fontId="3" fillId="0" borderId="41" xfId="1" applyNumberFormat="1" applyFont="1" applyBorder="1"/>
    <xf numFmtId="3" fontId="1" fillId="10" borderId="5" xfId="1" applyNumberFormat="1" applyFont="1" applyFill="1" applyBorder="1"/>
    <xf numFmtId="0" fontId="8" fillId="8" borderId="29" xfId="1" applyFont="1" applyFill="1" applyBorder="1"/>
    <xf numFmtId="3" fontId="7" fillId="12" borderId="2" xfId="1" applyNumberFormat="1" applyFont="1" applyFill="1" applyBorder="1" applyAlignment="1">
      <alignment horizontal="right"/>
    </xf>
    <xf numFmtId="0" fontId="3" fillId="0" borderId="41" xfId="1" applyFont="1" applyFill="1" applyBorder="1"/>
    <xf numFmtId="0" fontId="3" fillId="0" borderId="40" xfId="1" applyFont="1" applyBorder="1"/>
    <xf numFmtId="3" fontId="37" fillId="9" borderId="8" xfId="1" applyNumberFormat="1" applyFont="1" applyFill="1" applyBorder="1" applyAlignment="1">
      <alignment horizontal="left"/>
    </xf>
    <xf numFmtId="3" fontId="14" fillId="3" borderId="8" xfId="1" applyNumberFormat="1" applyFont="1" applyFill="1" applyBorder="1" applyAlignment="1">
      <alignment horizontal="left"/>
    </xf>
    <xf numFmtId="3" fontId="39" fillId="9" borderId="8" xfId="1" applyNumberFormat="1" applyFont="1" applyFill="1" applyBorder="1" applyAlignment="1">
      <alignment horizontal="left"/>
    </xf>
    <xf numFmtId="0" fontId="3" fillId="0" borderId="69" xfId="1" applyFont="1" applyBorder="1"/>
    <xf numFmtId="0" fontId="3" fillId="0" borderId="64" xfId="1" applyFont="1" applyBorder="1"/>
    <xf numFmtId="0" fontId="3" fillId="0" borderId="45" xfId="1" applyFont="1" applyBorder="1"/>
    <xf numFmtId="3" fontId="39" fillId="3" borderId="8" xfId="1" applyNumberFormat="1" applyFont="1" applyFill="1" applyBorder="1" applyAlignment="1">
      <alignment horizontal="left"/>
    </xf>
    <xf numFmtId="0" fontId="3" fillId="0" borderId="58" xfId="1" applyFont="1" applyBorder="1"/>
    <xf numFmtId="3" fontId="3" fillId="14" borderId="5" xfId="1" applyNumberFormat="1" applyFont="1" applyFill="1" applyBorder="1"/>
    <xf numFmtId="3" fontId="8" fillId="8" borderId="29" xfId="1" applyNumberFormat="1" applyFont="1" applyFill="1" applyBorder="1"/>
    <xf numFmtId="3" fontId="3" fillId="0" borderId="72" xfId="1" applyNumberFormat="1" applyFont="1" applyBorder="1"/>
    <xf numFmtId="3" fontId="3" fillId="0" borderId="73" xfId="1" applyNumberFormat="1" applyFont="1" applyBorder="1"/>
    <xf numFmtId="3" fontId="3" fillId="0" borderId="46" xfId="1" applyNumberFormat="1" applyFont="1" applyBorder="1"/>
    <xf numFmtId="4" fontId="2" fillId="0" borderId="11" xfId="1" applyNumberFormat="1" applyFont="1" applyFill="1" applyBorder="1" applyAlignment="1">
      <alignment horizontal="right"/>
    </xf>
    <xf numFmtId="4" fontId="2" fillId="0" borderId="11" xfId="1" applyNumberFormat="1" applyFont="1" applyFill="1" applyBorder="1" applyAlignment="1">
      <alignment horizontal="center"/>
    </xf>
    <xf numFmtId="4" fontId="2" fillId="0" borderId="8" xfId="1" applyNumberFormat="1" applyFont="1" applyFill="1" applyBorder="1" applyAlignment="1">
      <alignment horizontal="right"/>
    </xf>
    <xf numFmtId="4" fontId="2" fillId="0" borderId="8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center"/>
    </xf>
    <xf numFmtId="0" fontId="10" fillId="4" borderId="29" xfId="1" applyFont="1" applyFill="1" applyBorder="1" applyAlignment="1">
      <alignment vertical="top"/>
    </xf>
    <xf numFmtId="3" fontId="8" fillId="8" borderId="14" xfId="1" applyNumberFormat="1" applyFont="1" applyFill="1" applyBorder="1" applyAlignment="1">
      <alignment horizontal="right"/>
    </xf>
    <xf numFmtId="3" fontId="8" fillId="8" borderId="76" xfId="1" applyNumberFormat="1" applyFont="1" applyFill="1" applyBorder="1"/>
    <xf numFmtId="3" fontId="8" fillId="8" borderId="75" xfId="1" applyNumberFormat="1" applyFont="1" applyFill="1" applyBorder="1"/>
    <xf numFmtId="3" fontId="3" fillId="3" borderId="51" xfId="1" applyNumberFormat="1" applyFont="1" applyFill="1" applyBorder="1"/>
    <xf numFmtId="3" fontId="3" fillId="0" borderId="78" xfId="1" applyNumberFormat="1" applyFont="1" applyBorder="1"/>
    <xf numFmtId="3" fontId="24" fillId="0" borderId="42" xfId="1" applyNumberFormat="1" applyFont="1" applyBorder="1"/>
    <xf numFmtId="3" fontId="24" fillId="0" borderId="41" xfId="1" applyNumberFormat="1" applyFont="1" applyBorder="1"/>
    <xf numFmtId="3" fontId="37" fillId="3" borderId="8" xfId="1" applyNumberFormat="1" applyFont="1" applyFill="1" applyBorder="1"/>
    <xf numFmtId="3" fontId="3" fillId="0" borderId="80" xfId="1" applyNumberFormat="1" applyFont="1" applyBorder="1"/>
    <xf numFmtId="3" fontId="3" fillId="3" borderId="54" xfId="1" applyNumberFormat="1" applyFont="1" applyFill="1" applyBorder="1"/>
    <xf numFmtId="3" fontId="21" fillId="3" borderId="8" xfId="1" applyNumberFormat="1" applyFont="1" applyFill="1" applyBorder="1"/>
    <xf numFmtId="3" fontId="21" fillId="3" borderId="8" xfId="1" applyNumberFormat="1" applyFont="1" applyFill="1" applyBorder="1" applyAlignment="1">
      <alignment horizontal="right"/>
    </xf>
    <xf numFmtId="3" fontId="41" fillId="9" borderId="8" xfId="1" applyNumberFormat="1" applyFont="1" applyFill="1" applyBorder="1" applyAlignment="1">
      <alignment horizontal="left"/>
    </xf>
    <xf numFmtId="3" fontId="13" fillId="0" borderId="0" xfId="1" applyNumberFormat="1" applyFont="1" applyFill="1" applyBorder="1"/>
    <xf numFmtId="3" fontId="37" fillId="9" borderId="8" xfId="1" applyNumberFormat="1" applyFont="1" applyFill="1" applyBorder="1"/>
    <xf numFmtId="0" fontId="24" fillId="0" borderId="40" xfId="1" applyFont="1" applyFill="1" applyBorder="1"/>
    <xf numFmtId="0" fontId="24" fillId="0" borderId="41" xfId="1" applyFont="1" applyFill="1" applyBorder="1"/>
    <xf numFmtId="3" fontId="18" fillId="9" borderId="8" xfId="1" applyNumberFormat="1" applyFont="1" applyFill="1" applyBorder="1" applyAlignment="1">
      <alignment horizontal="left"/>
    </xf>
    <xf numFmtId="3" fontId="24" fillId="0" borderId="80" xfId="1" applyNumberFormat="1" applyFont="1" applyBorder="1"/>
    <xf numFmtId="0" fontId="38" fillId="0" borderId="0" xfId="1" applyFont="1" applyBorder="1"/>
    <xf numFmtId="3" fontId="24" fillId="3" borderId="54" xfId="1" applyNumberFormat="1" applyFont="1" applyFill="1" applyBorder="1"/>
    <xf numFmtId="3" fontId="24" fillId="9" borderId="8" xfId="1" applyNumberFormat="1" applyFont="1" applyFill="1" applyBorder="1"/>
    <xf numFmtId="3" fontId="28" fillId="9" borderId="8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right"/>
    </xf>
    <xf numFmtId="3" fontId="28" fillId="3" borderId="8" xfId="1" applyNumberFormat="1" applyFont="1" applyFill="1" applyBorder="1" applyAlignment="1">
      <alignment horizontal="left"/>
    </xf>
    <xf numFmtId="3" fontId="14" fillId="3" borderId="54" xfId="1" applyNumberFormat="1" applyFont="1" applyFill="1" applyBorder="1" applyAlignment="1">
      <alignment horizontal="right"/>
    </xf>
    <xf numFmtId="3" fontId="14" fillId="0" borderId="80" xfId="1" applyNumberFormat="1" applyFont="1" applyFill="1" applyBorder="1" applyAlignment="1">
      <alignment horizontal="right"/>
    </xf>
    <xf numFmtId="3" fontId="28" fillId="3" borderId="19" xfId="1" applyNumberFormat="1" applyFont="1" applyFill="1" applyBorder="1" applyAlignment="1">
      <alignment horizontal="left"/>
    </xf>
    <xf numFmtId="0" fontId="24" fillId="0" borderId="68" xfId="1" applyFont="1" applyFill="1" applyBorder="1"/>
    <xf numFmtId="3" fontId="21" fillId="3" borderId="0" xfId="1" applyNumberFormat="1" applyFont="1" applyFill="1" applyBorder="1" applyAlignment="1">
      <alignment horizontal="left"/>
    </xf>
    <xf numFmtId="3" fontId="21" fillId="3" borderId="60" xfId="1" applyNumberFormat="1" applyFont="1" applyFill="1" applyBorder="1" applyAlignment="1">
      <alignment horizontal="left"/>
    </xf>
    <xf numFmtId="3" fontId="21" fillId="0" borderId="81" xfId="1" applyNumberFormat="1" applyFont="1" applyFill="1" applyBorder="1" applyAlignment="1">
      <alignment horizontal="left"/>
    </xf>
    <xf numFmtId="0" fontId="3" fillId="0" borderId="35" xfId="1" applyFont="1" applyBorder="1"/>
    <xf numFmtId="49" fontId="2" fillId="2" borderId="69" xfId="1" applyNumberFormat="1" applyFont="1" applyFill="1" applyBorder="1" applyAlignment="1">
      <alignment horizontal="right"/>
    </xf>
    <xf numFmtId="0" fontId="3" fillId="2" borderId="66" xfId="1" applyFont="1" applyFill="1" applyBorder="1"/>
    <xf numFmtId="0" fontId="2" fillId="2" borderId="83" xfId="1" applyFont="1" applyFill="1" applyBorder="1"/>
    <xf numFmtId="3" fontId="7" fillId="2" borderId="83" xfId="1" applyNumberFormat="1" applyFont="1" applyFill="1" applyBorder="1" applyAlignment="1">
      <alignment horizontal="right"/>
    </xf>
    <xf numFmtId="3" fontId="8" fillId="2" borderId="64" xfId="1" applyNumberFormat="1" applyFont="1" applyFill="1" applyBorder="1"/>
    <xf numFmtId="3" fontId="8" fillId="2" borderId="16" xfId="1" applyNumberFormat="1" applyFont="1" applyFill="1" applyBorder="1"/>
    <xf numFmtId="3" fontId="8" fillId="8" borderId="85" xfId="1" applyNumberFormat="1" applyFont="1" applyFill="1" applyBorder="1"/>
    <xf numFmtId="0" fontId="3" fillId="0" borderId="36" xfId="1" applyFont="1" applyFill="1" applyBorder="1"/>
    <xf numFmtId="3" fontId="14" fillId="0" borderId="37" xfId="1" applyNumberFormat="1" applyFont="1" applyBorder="1"/>
    <xf numFmtId="3" fontId="14" fillId="0" borderId="72" xfId="1" applyNumberFormat="1" applyFont="1" applyBorder="1"/>
    <xf numFmtId="3" fontId="14" fillId="0" borderId="36" xfId="1" applyNumberFormat="1" applyFont="1" applyBorder="1"/>
    <xf numFmtId="3" fontId="14" fillId="3" borderId="51" xfId="1" applyNumberFormat="1" applyFont="1" applyFill="1" applyBorder="1"/>
    <xf numFmtId="3" fontId="14" fillId="3" borderId="11" xfId="1" applyNumberFormat="1" applyFont="1" applyFill="1" applyBorder="1"/>
    <xf numFmtId="3" fontId="14" fillId="0" borderId="78" xfId="1" applyNumberFormat="1" applyFont="1" applyBorder="1"/>
    <xf numFmtId="3" fontId="14" fillId="0" borderId="42" xfId="1" applyNumberFormat="1" applyFont="1" applyBorder="1"/>
    <xf numFmtId="3" fontId="14" fillId="0" borderId="73" xfId="1" applyNumberFormat="1" applyFont="1" applyBorder="1"/>
    <xf numFmtId="3" fontId="14" fillId="0" borderId="41" xfId="1" applyNumberFormat="1" applyFont="1" applyBorder="1"/>
    <xf numFmtId="3" fontId="14" fillId="3" borderId="54" xfId="1" applyNumberFormat="1" applyFont="1" applyFill="1" applyBorder="1"/>
    <xf numFmtId="3" fontId="14" fillId="3" borderId="8" xfId="1" applyNumberFormat="1" applyFont="1" applyFill="1" applyBorder="1"/>
    <xf numFmtId="3" fontId="14" fillId="0" borderId="80" xfId="1" applyNumberFormat="1" applyFont="1" applyBorder="1"/>
    <xf numFmtId="4" fontId="13" fillId="0" borderId="0" xfId="1" applyNumberFormat="1" applyFont="1" applyFill="1" applyBorder="1"/>
    <xf numFmtId="3" fontId="14" fillId="9" borderId="8" xfId="1" applyNumberFormat="1" applyFont="1" applyFill="1" applyBorder="1"/>
    <xf numFmtId="3" fontId="14" fillId="0" borderId="42" xfId="1" applyNumberFormat="1" applyFont="1" applyFill="1" applyBorder="1" applyAlignment="1">
      <alignment horizontal="right"/>
    </xf>
    <xf numFmtId="3" fontId="14" fillId="0" borderId="73" xfId="1" applyNumberFormat="1" applyFont="1" applyFill="1" applyBorder="1" applyAlignment="1">
      <alignment horizontal="right"/>
    </xf>
    <xf numFmtId="3" fontId="14" fillId="0" borderId="41" xfId="1" applyNumberFormat="1" applyFont="1" applyFill="1" applyBorder="1" applyAlignment="1">
      <alignment horizontal="right"/>
    </xf>
    <xf numFmtId="3" fontId="14" fillId="9" borderId="8" xfId="1" applyNumberFormat="1" applyFont="1" applyFill="1" applyBorder="1" applyAlignment="1">
      <alignment horizontal="right"/>
    </xf>
    <xf numFmtId="49" fontId="3" fillId="0" borderId="45" xfId="1" applyNumberFormat="1" applyFont="1" applyFill="1" applyBorder="1" applyAlignment="1">
      <alignment horizontal="left"/>
    </xf>
    <xf numFmtId="0" fontId="3" fillId="0" borderId="46" xfId="1" applyFont="1" applyFill="1" applyBorder="1"/>
    <xf numFmtId="3" fontId="14" fillId="0" borderId="47" xfId="1" applyNumberFormat="1" applyFont="1" applyBorder="1"/>
    <xf numFmtId="3" fontId="14" fillId="0" borderId="74" xfId="1" applyNumberFormat="1" applyFont="1" applyBorder="1"/>
    <xf numFmtId="3" fontId="14" fillId="0" borderId="46" xfId="1" applyNumberFormat="1" applyFont="1" applyBorder="1"/>
    <xf numFmtId="3" fontId="14" fillId="3" borderId="57" xfId="1" applyNumberFormat="1" applyFont="1" applyFill="1" applyBorder="1"/>
    <xf numFmtId="3" fontId="14" fillId="9" borderId="5" xfId="1" applyNumberFormat="1" applyFont="1" applyFill="1" applyBorder="1"/>
    <xf numFmtId="3" fontId="14" fillId="0" borderId="82" xfId="1" applyNumberFormat="1" applyFont="1" applyBorder="1"/>
    <xf numFmtId="14" fontId="33" fillId="14" borderId="28" xfId="1" applyNumberFormat="1" applyFont="1" applyFill="1" applyBorder="1"/>
    <xf numFmtId="0" fontId="34" fillId="14" borderId="29" xfId="1" applyFont="1" applyFill="1" applyBorder="1" applyAlignment="1">
      <alignment vertical="top"/>
    </xf>
    <xf numFmtId="0" fontId="33" fillId="14" borderId="29" xfId="1" applyFont="1" applyFill="1" applyBorder="1" applyAlignment="1">
      <alignment horizontal="left"/>
    </xf>
    <xf numFmtId="3" fontId="33" fillId="14" borderId="14" xfId="1" applyNumberFormat="1" applyFont="1" applyFill="1" applyBorder="1" applyAlignment="1">
      <alignment horizontal="right"/>
    </xf>
    <xf numFmtId="3" fontId="33" fillId="14" borderId="2" xfId="1" applyNumberFormat="1" applyFont="1" applyFill="1" applyBorder="1" applyAlignment="1">
      <alignment horizontal="right"/>
    </xf>
    <xf numFmtId="3" fontId="33" fillId="14" borderId="29" xfId="1" applyNumberFormat="1" applyFont="1" applyFill="1" applyBorder="1" applyAlignment="1">
      <alignment horizontal="right"/>
    </xf>
    <xf numFmtId="3" fontId="33" fillId="14" borderId="85" xfId="1" applyNumberFormat="1" applyFont="1" applyFill="1" applyBorder="1" applyAlignment="1">
      <alignment horizontal="right"/>
    </xf>
    <xf numFmtId="3" fontId="33" fillId="3" borderId="76" xfId="1" applyNumberFormat="1" applyFont="1" applyFill="1" applyBorder="1" applyAlignment="1">
      <alignment horizontal="right"/>
    </xf>
    <xf numFmtId="3" fontId="33" fillId="9" borderId="2" xfId="1" applyNumberFormat="1" applyFont="1" applyFill="1" applyBorder="1" applyAlignment="1">
      <alignment horizontal="right"/>
    </xf>
    <xf numFmtId="3" fontId="33" fillId="14" borderId="75" xfId="1" applyNumberFormat="1" applyFont="1" applyFill="1" applyBorder="1" applyAlignment="1">
      <alignment horizontal="right"/>
    </xf>
    <xf numFmtId="0" fontId="3" fillId="0" borderId="37" xfId="1" applyFont="1" applyFill="1" applyBorder="1" applyAlignment="1">
      <alignment horizontal="left"/>
    </xf>
    <xf numFmtId="3" fontId="3" fillId="0" borderId="37" xfId="1" applyNumberFormat="1" applyFont="1" applyBorder="1" applyAlignment="1">
      <alignment horizontal="right"/>
    </xf>
    <xf numFmtId="3" fontId="3" fillId="0" borderId="72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3" borderId="5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0" borderId="78" xfId="1" applyNumberFormat="1" applyFont="1" applyBorder="1" applyAlignment="1">
      <alignment horizontal="right"/>
    </xf>
    <xf numFmtId="3" fontId="18" fillId="0" borderId="0" xfId="1" applyNumberFormat="1" applyFont="1" applyFill="1" applyBorder="1" applyAlignment="1">
      <alignment horizontal="left"/>
    </xf>
    <xf numFmtId="0" fontId="24" fillId="0" borderId="42" xfId="1" applyFont="1" applyFill="1" applyBorder="1" applyAlignment="1">
      <alignment horizontal="left"/>
    </xf>
    <xf numFmtId="3" fontId="24" fillId="0" borderId="42" xfId="1" applyNumberFormat="1" applyFont="1" applyBorder="1" applyAlignment="1">
      <alignment horizontal="right"/>
    </xf>
    <xf numFmtId="3" fontId="24" fillId="0" borderId="73" xfId="1" applyNumberFormat="1" applyFont="1" applyBorder="1" applyAlignment="1">
      <alignment horizontal="right"/>
    </xf>
    <xf numFmtId="3" fontId="24" fillId="0" borderId="41" xfId="1" applyNumberFormat="1" applyFont="1" applyBorder="1" applyAlignment="1">
      <alignment horizontal="right"/>
    </xf>
    <xf numFmtId="3" fontId="24" fillId="3" borderId="54" xfId="1" applyNumberFormat="1" applyFont="1" applyFill="1" applyBorder="1" applyAlignment="1">
      <alignment horizontal="right"/>
    </xf>
    <xf numFmtId="3" fontId="24" fillId="9" borderId="8" xfId="1" applyNumberFormat="1" applyFont="1" applyFill="1" applyBorder="1" applyAlignment="1">
      <alignment horizontal="right"/>
    </xf>
    <xf numFmtId="3" fontId="24" fillId="0" borderId="80" xfId="1" applyNumberFormat="1" applyFont="1" applyBorder="1" applyAlignment="1">
      <alignment horizontal="right"/>
    </xf>
    <xf numFmtId="0" fontId="3" fillId="0" borderId="47" xfId="1" applyFont="1" applyFill="1" applyBorder="1" applyAlignment="1">
      <alignment horizontal="left"/>
    </xf>
    <xf numFmtId="3" fontId="3" fillId="0" borderId="47" xfId="1" applyNumberFormat="1" applyFont="1" applyBorder="1" applyAlignment="1">
      <alignment horizontal="right"/>
    </xf>
    <xf numFmtId="3" fontId="3" fillId="0" borderId="74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3" borderId="57" xfId="1" applyNumberFormat="1" applyFont="1" applyFill="1" applyBorder="1" applyAlignment="1">
      <alignment horizontal="right"/>
    </xf>
    <xf numFmtId="3" fontId="3" fillId="9" borderId="5" xfId="1" applyNumberFormat="1" applyFont="1" applyFill="1" applyBorder="1" applyAlignment="1">
      <alignment horizontal="right"/>
    </xf>
    <xf numFmtId="3" fontId="3" fillId="0" borderId="82" xfId="1" applyNumberFormat="1" applyFont="1" applyBorder="1" applyAlignment="1">
      <alignment horizontal="right"/>
    </xf>
    <xf numFmtId="0" fontId="33" fillId="14" borderId="28" xfId="1" applyFont="1" applyFill="1" applyBorder="1"/>
    <xf numFmtId="0" fontId="33" fillId="14" borderId="29" xfId="1" applyFont="1" applyFill="1" applyBorder="1" applyAlignment="1">
      <alignment vertical="top"/>
    </xf>
    <xf numFmtId="3" fontId="14" fillId="9" borderId="11" xfId="1" applyNumberFormat="1" applyFont="1" applyFill="1" applyBorder="1"/>
    <xf numFmtId="3" fontId="24" fillId="0" borderId="73" xfId="1" applyNumberFormat="1" applyFont="1" applyBorder="1"/>
    <xf numFmtId="0" fontId="3" fillId="0" borderId="42" xfId="1" applyFont="1" applyFill="1" applyBorder="1" applyAlignment="1">
      <alignment horizontal="left"/>
    </xf>
    <xf numFmtId="3" fontId="24" fillId="3" borderId="8" xfId="1" applyNumberFormat="1" applyFont="1" applyFill="1" applyBorder="1"/>
    <xf numFmtId="3" fontId="14" fillId="3" borderId="5" xfId="1" applyNumberFormat="1" applyFont="1" applyFill="1" applyBorder="1"/>
    <xf numFmtId="3" fontId="33" fillId="3" borderId="2" xfId="1" applyNumberFormat="1" applyFont="1" applyFill="1" applyBorder="1" applyAlignment="1">
      <alignment horizontal="right"/>
    </xf>
    <xf numFmtId="0" fontId="18" fillId="0" borderId="35" xfId="1" applyFont="1" applyFill="1" applyBorder="1"/>
    <xf numFmtId="0" fontId="18" fillId="0" borderId="36" xfId="1" applyFont="1" applyFill="1" applyBorder="1" applyAlignment="1">
      <alignment vertical="top"/>
    </xf>
    <xf numFmtId="0" fontId="18" fillId="0" borderId="37" xfId="1" applyFont="1" applyFill="1" applyBorder="1" applyAlignment="1">
      <alignment horizontal="left"/>
    </xf>
    <xf numFmtId="3" fontId="18" fillId="0" borderId="37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right"/>
    </xf>
    <xf numFmtId="0" fontId="24" fillId="11" borderId="40" xfId="1" applyFont="1" applyFill="1" applyBorder="1"/>
    <xf numFmtId="0" fontId="24" fillId="11" borderId="41" xfId="1" applyFont="1" applyFill="1" applyBorder="1"/>
    <xf numFmtId="0" fontId="24" fillId="11" borderId="42" xfId="1" applyFont="1" applyFill="1" applyBorder="1"/>
    <xf numFmtId="3" fontId="42" fillId="0" borderId="42" xfId="1" applyNumberFormat="1" applyFont="1" applyBorder="1" applyAlignment="1">
      <alignment horizontal="right"/>
    </xf>
    <xf numFmtId="3" fontId="42" fillId="0" borderId="73" xfId="1" applyNumberFormat="1" applyFont="1" applyBorder="1" applyAlignment="1">
      <alignment horizontal="right"/>
    </xf>
    <xf numFmtId="3" fontId="42" fillId="0" borderId="41" xfId="1" applyNumberFormat="1" applyFont="1" applyBorder="1" applyAlignment="1">
      <alignment horizontal="right"/>
    </xf>
    <xf numFmtId="3" fontId="42" fillId="3" borderId="54" xfId="1" applyNumberFormat="1" applyFont="1" applyFill="1" applyBorder="1" applyAlignment="1">
      <alignment horizontal="right"/>
    </xf>
    <xf numFmtId="3" fontId="42" fillId="3" borderId="8" xfId="1" applyNumberFormat="1" applyFont="1" applyFill="1" applyBorder="1" applyAlignment="1">
      <alignment horizontal="right"/>
    </xf>
    <xf numFmtId="3" fontId="42" fillId="0" borderId="80" xfId="1" applyNumberFormat="1" applyFont="1" applyBorder="1" applyAlignment="1">
      <alignment horizontal="right"/>
    </xf>
    <xf numFmtId="4" fontId="43" fillId="0" borderId="0" xfId="1" applyNumberFormat="1" applyFont="1" applyFill="1" applyBorder="1" applyAlignment="1">
      <alignment horizontal="right"/>
    </xf>
    <xf numFmtId="3" fontId="44" fillId="0" borderId="0" xfId="1" applyNumberFormat="1" applyFont="1" applyFill="1" applyBorder="1" applyAlignment="1">
      <alignment horizontal="left"/>
    </xf>
    <xf numFmtId="3" fontId="21" fillId="0" borderId="0" xfId="1" applyNumberFormat="1" applyFont="1" applyFill="1" applyBorder="1" applyAlignment="1">
      <alignment horizontal="right"/>
    </xf>
    <xf numFmtId="0" fontId="44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1" fillId="11" borderId="0" xfId="1" applyFont="1" applyFill="1" applyBorder="1"/>
    <xf numFmtId="49" fontId="2" fillId="2" borderId="68" xfId="1" applyNumberFormat="1" applyFont="1" applyFill="1" applyBorder="1" applyAlignment="1">
      <alignment horizontal="right"/>
    </xf>
    <xf numFmtId="0" fontId="3" fillId="2" borderId="70" xfId="1" applyFont="1" applyFill="1" applyBorder="1"/>
    <xf numFmtId="0" fontId="2" fillId="2" borderId="71" xfId="1" applyFont="1" applyFill="1" applyBorder="1"/>
    <xf numFmtId="3" fontId="7" fillId="2" borderId="70" xfId="1" applyNumberFormat="1" applyFont="1" applyFill="1" applyBorder="1" applyAlignment="1">
      <alignment horizontal="right"/>
    </xf>
    <xf numFmtId="3" fontId="8" fillId="2" borderId="0" xfId="1" applyNumberFormat="1" applyFont="1" applyFill="1" applyBorder="1"/>
    <xf numFmtId="3" fontId="8" fillId="2" borderId="87" xfId="1" applyNumberFormat="1" applyFont="1" applyFill="1" applyBorder="1"/>
    <xf numFmtId="3" fontId="8" fillId="2" borderId="59" xfId="1" applyNumberFormat="1" applyFont="1" applyFill="1" applyBorder="1"/>
    <xf numFmtId="3" fontId="8" fillId="2" borderId="5" xfId="1" applyNumberFormat="1" applyFont="1" applyFill="1" applyBorder="1"/>
    <xf numFmtId="3" fontId="8" fillId="2" borderId="82" xfId="1" applyNumberFormat="1" applyFont="1" applyFill="1" applyBorder="1"/>
    <xf numFmtId="3" fontId="33" fillId="5" borderId="2" xfId="1" applyNumberFormat="1" applyFont="1" applyFill="1" applyBorder="1"/>
    <xf numFmtId="3" fontId="7" fillId="5" borderId="1" xfId="1" applyNumberFormat="1" applyFont="1" applyFill="1" applyBorder="1" applyAlignment="1">
      <alignment horizontal="right"/>
    </xf>
    <xf numFmtId="0" fontId="10" fillId="4" borderId="33" xfId="1" applyFont="1" applyFill="1" applyBorder="1" applyAlignment="1">
      <alignment horizontal="center"/>
    </xf>
    <xf numFmtId="3" fontId="7" fillId="2" borderId="90" xfId="1" applyNumberFormat="1" applyFont="1" applyFill="1" applyBorder="1"/>
    <xf numFmtId="3" fontId="3" fillId="10" borderId="5" xfId="1" applyNumberFormat="1" applyFont="1" applyFill="1" applyBorder="1"/>
    <xf numFmtId="3" fontId="7" fillId="2" borderId="8" xfId="1" applyNumberFormat="1" applyFont="1" applyFill="1" applyBorder="1"/>
    <xf numFmtId="0" fontId="8" fillId="0" borderId="0" xfId="1" applyFont="1" applyBorder="1"/>
    <xf numFmtId="4" fontId="3" fillId="0" borderId="0" xfId="1" applyNumberFormat="1" applyFont="1" applyBorder="1"/>
    <xf numFmtId="3" fontId="3" fillId="10" borderId="19" xfId="1" applyNumberFormat="1" applyFont="1" applyFill="1" applyBorder="1"/>
    <xf numFmtId="3" fontId="21" fillId="0" borderId="0" xfId="1" applyNumberFormat="1" applyFont="1" applyFill="1" applyBorder="1"/>
    <xf numFmtId="0" fontId="8" fillId="2" borderId="91" xfId="1" applyFont="1" applyFill="1" applyBorder="1"/>
    <xf numFmtId="0" fontId="8" fillId="2" borderId="90" xfId="1" applyFont="1" applyFill="1" applyBorder="1"/>
    <xf numFmtId="3" fontId="7" fillId="2" borderId="92" xfId="1" applyNumberFormat="1" applyFont="1" applyFill="1" applyBorder="1"/>
    <xf numFmtId="166" fontId="7" fillId="0" borderId="0" xfId="1" applyNumberFormat="1" applyFont="1" applyFill="1" applyBorder="1"/>
    <xf numFmtId="167" fontId="7" fillId="0" borderId="0" xfId="1" applyNumberFormat="1" applyFont="1" applyFill="1" applyBorder="1"/>
    <xf numFmtId="3" fontId="1" fillId="10" borderId="8" xfId="1" applyNumberFormat="1" applyFont="1" applyFill="1" applyBorder="1"/>
    <xf numFmtId="0" fontId="9" fillId="0" borderId="0" xfId="1" applyFont="1" applyFill="1" applyBorder="1"/>
    <xf numFmtId="0" fontId="3" fillId="0" borderId="93" xfId="1" applyFont="1" applyBorder="1"/>
    <xf numFmtId="0" fontId="3" fillId="0" borderId="66" xfId="1" applyFont="1" applyBorder="1"/>
    <xf numFmtId="3" fontId="3" fillId="0" borderId="66" xfId="1" applyNumberFormat="1" applyFont="1" applyBorder="1"/>
    <xf numFmtId="3" fontId="3" fillId="0" borderId="83" xfId="1" applyNumberFormat="1" applyFont="1" applyBorder="1"/>
    <xf numFmtId="3" fontId="3" fillId="3" borderId="94" xfId="1" applyNumberFormat="1" applyFont="1" applyFill="1" applyBorder="1"/>
    <xf numFmtId="3" fontId="3" fillId="0" borderId="67" xfId="1" applyNumberFormat="1" applyFont="1" applyBorder="1"/>
    <xf numFmtId="0" fontId="2" fillId="5" borderId="69" xfId="1" applyFont="1" applyFill="1" applyBorder="1"/>
    <xf numFmtId="0" fontId="1" fillId="5" borderId="64" xfId="1" applyFont="1" applyFill="1" applyBorder="1"/>
    <xf numFmtId="0" fontId="2" fillId="5" borderId="64" xfId="1" applyFont="1" applyFill="1" applyBorder="1"/>
    <xf numFmtId="3" fontId="7" fillId="5" borderId="14" xfId="1" applyNumberFormat="1" applyFont="1" applyFill="1" applyBorder="1"/>
    <xf numFmtId="3" fontId="33" fillId="5" borderId="64" xfId="1" applyNumberFormat="1" applyFont="1" applyFill="1" applyBorder="1"/>
    <xf numFmtId="3" fontId="7" fillId="5" borderId="85" xfId="1" applyNumberFormat="1" applyFont="1" applyFill="1" applyBorder="1" applyAlignment="1">
      <alignment horizontal="right"/>
    </xf>
    <xf numFmtId="3" fontId="7" fillId="5" borderId="94" xfId="1" applyNumberFormat="1" applyFont="1" applyFill="1" applyBorder="1" applyAlignment="1">
      <alignment horizontal="right"/>
    </xf>
    <xf numFmtId="3" fontId="7" fillId="5" borderId="95" xfId="1" applyNumberFormat="1" applyFont="1" applyFill="1" applyBorder="1" applyAlignment="1">
      <alignment horizontal="right"/>
    </xf>
    <xf numFmtId="3" fontId="7" fillId="5" borderId="84" xfId="1" applyNumberFormat="1" applyFont="1" applyFill="1" applyBorder="1" applyAlignment="1">
      <alignment horizontal="right"/>
    </xf>
    <xf numFmtId="0" fontId="3" fillId="0" borderId="52" xfId="1" applyFont="1" applyBorder="1"/>
    <xf numFmtId="3" fontId="3" fillId="0" borderId="96" xfId="1" applyNumberFormat="1" applyFont="1" applyBorder="1"/>
    <xf numFmtId="3" fontId="3" fillId="0" borderId="97" xfId="1" applyNumberFormat="1" applyFont="1" applyBorder="1"/>
    <xf numFmtId="0" fontId="3" fillId="0" borderId="61" xfId="1" applyFont="1" applyBorder="1"/>
    <xf numFmtId="3" fontId="3" fillId="0" borderId="98" xfId="1" applyNumberFormat="1" applyFont="1" applyBorder="1"/>
    <xf numFmtId="3" fontId="3" fillId="14" borderId="47" xfId="1" applyNumberFormat="1" applyFont="1" applyFill="1" applyBorder="1"/>
    <xf numFmtId="3" fontId="3" fillId="0" borderId="49" xfId="1" applyNumberFormat="1" applyFont="1" applyFill="1" applyBorder="1"/>
    <xf numFmtId="0" fontId="2" fillId="5" borderId="28" xfId="1" applyFont="1" applyFill="1" applyBorder="1"/>
    <xf numFmtId="0" fontId="1" fillId="5" borderId="29" xfId="1" applyFont="1" applyFill="1" applyBorder="1"/>
    <xf numFmtId="0" fontId="2" fillId="5" borderId="99" xfId="1" applyFont="1" applyFill="1" applyBorder="1"/>
    <xf numFmtId="3" fontId="7" fillId="5" borderId="99" xfId="1" applyNumberFormat="1" applyFont="1" applyFill="1" applyBorder="1"/>
    <xf numFmtId="3" fontId="33" fillId="5" borderId="76" xfId="1" applyNumberFormat="1" applyFont="1" applyFill="1" applyBorder="1"/>
    <xf numFmtId="3" fontId="7" fillId="5" borderId="100" xfId="1" applyNumberFormat="1" applyFont="1" applyFill="1" applyBorder="1"/>
    <xf numFmtId="3" fontId="7" fillId="5" borderId="101" xfId="1" applyNumberFormat="1" applyFont="1" applyFill="1" applyBorder="1"/>
    <xf numFmtId="4" fontId="33" fillId="0" borderId="0" xfId="1" applyNumberFormat="1" applyFont="1" applyFill="1" applyBorder="1"/>
    <xf numFmtId="4" fontId="3" fillId="0" borderId="0" xfId="1" applyNumberFormat="1" applyFont="1" applyBorder="1" applyAlignment="1">
      <alignment horizontal="center"/>
    </xf>
    <xf numFmtId="0" fontId="10" fillId="2" borderId="3" xfId="1" applyFont="1" applyFill="1" applyBorder="1"/>
    <xf numFmtId="0" fontId="4" fillId="2" borderId="2" xfId="1" applyFont="1" applyFill="1" applyBorder="1"/>
    <xf numFmtId="0" fontId="10" fillId="2" borderId="2" xfId="1" applyFont="1" applyFill="1" applyBorder="1" applyAlignment="1">
      <alignment horizontal="center"/>
    </xf>
    <xf numFmtId="3" fontId="10" fillId="2" borderId="2" xfId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3" fontId="6" fillId="0" borderId="0" xfId="1" applyNumberFormat="1" applyFont="1" applyBorder="1"/>
    <xf numFmtId="3" fontId="5" fillId="0" borderId="0" xfId="1" applyNumberFormat="1" applyFont="1" applyBorder="1"/>
    <xf numFmtId="3" fontId="3" fillId="2" borderId="1" xfId="1" applyNumberFormat="1" applyFont="1" applyFill="1" applyBorder="1" applyAlignment="1">
      <alignment horizontal="right"/>
    </xf>
    <xf numFmtId="0" fontId="46" fillId="0" borderId="0" xfId="1" applyFont="1" applyBorder="1"/>
    <xf numFmtId="0" fontId="47" fillId="0" borderId="0" xfId="1" applyFont="1" applyBorder="1"/>
    <xf numFmtId="0" fontId="1" fillId="0" borderId="0" xfId="1" applyFont="1" applyFill="1" applyBorder="1" applyAlignment="1">
      <alignment horizontal="center"/>
    </xf>
    <xf numFmtId="0" fontId="4" fillId="0" borderId="88" xfId="1" applyFont="1" applyBorder="1"/>
    <xf numFmtId="0" fontId="4" fillId="0" borderId="89" xfId="1" applyFont="1" applyBorder="1"/>
    <xf numFmtId="3" fontId="3" fillId="0" borderId="26" xfId="1" applyNumberFormat="1" applyFont="1" applyBorder="1"/>
    <xf numFmtId="3" fontId="3" fillId="0" borderId="25" xfId="1" applyNumberFormat="1" applyFont="1" applyBorder="1"/>
    <xf numFmtId="3" fontId="3" fillId="0" borderId="22" xfId="1" applyNumberFormat="1" applyFont="1" applyBorder="1"/>
    <xf numFmtId="3" fontId="3" fillId="3" borderId="102" xfId="1" applyNumberFormat="1" applyFont="1" applyFill="1" applyBorder="1" applyAlignment="1">
      <alignment horizontal="right"/>
    </xf>
    <xf numFmtId="3" fontId="3" fillId="3" borderId="103" xfId="1" applyNumberFormat="1" applyFont="1" applyFill="1" applyBorder="1" applyAlignment="1">
      <alignment horizontal="right"/>
    </xf>
    <xf numFmtId="3" fontId="3" fillId="0" borderId="104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/>
    <xf numFmtId="3" fontId="3" fillId="0" borderId="58" xfId="1" applyNumberFormat="1" applyFont="1" applyBorder="1"/>
    <xf numFmtId="3" fontId="3" fillId="0" borderId="47" xfId="1" applyNumberFormat="1" applyFont="1" applyBorder="1"/>
    <xf numFmtId="3" fontId="3" fillId="3" borderId="79" xfId="1" applyNumberFormat="1" applyFont="1" applyFill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/>
    <xf numFmtId="0" fontId="4" fillId="0" borderId="45" xfId="1" applyFont="1" applyBorder="1"/>
    <xf numFmtId="0" fontId="4" fillId="0" borderId="46" xfId="1" applyFont="1" applyBorder="1"/>
    <xf numFmtId="3" fontId="3" fillId="0" borderId="61" xfId="1" applyNumberFormat="1" applyFont="1" applyBorder="1"/>
    <xf numFmtId="3" fontId="3" fillId="0" borderId="60" xfId="1" applyNumberFormat="1" applyFont="1" applyBorder="1"/>
    <xf numFmtId="3" fontId="3" fillId="3" borderId="86" xfId="1" applyNumberFormat="1" applyFont="1" applyFill="1" applyBorder="1" applyAlignment="1">
      <alignment horizontal="right"/>
    </xf>
    <xf numFmtId="3" fontId="3" fillId="3" borderId="47" xfId="1" applyNumberFormat="1" applyFont="1" applyFill="1" applyBorder="1" applyAlignment="1">
      <alignment horizontal="right"/>
    </xf>
    <xf numFmtId="3" fontId="3" fillId="0" borderId="49" xfId="1" applyNumberFormat="1" applyFont="1" applyBorder="1" applyAlignment="1">
      <alignment horizontal="right"/>
    </xf>
    <xf numFmtId="0" fontId="2" fillId="2" borderId="28" xfId="1" applyFont="1" applyFill="1" applyBorder="1"/>
    <xf numFmtId="0" fontId="1" fillId="2" borderId="29" xfId="1" applyFont="1" applyFill="1" applyBorder="1"/>
    <xf numFmtId="3" fontId="3" fillId="2" borderId="30" xfId="1" applyNumberFormat="1" applyFont="1" applyFill="1" applyBorder="1"/>
    <xf numFmtId="3" fontId="3" fillId="2" borderId="29" xfId="1" applyNumberFormat="1" applyFont="1" applyFill="1" applyBorder="1"/>
    <xf numFmtId="3" fontId="3" fillId="2" borderId="13" xfId="1" applyNumberFormat="1" applyFont="1" applyFill="1" applyBorder="1" applyAlignment="1">
      <alignment horizontal="right"/>
    </xf>
    <xf numFmtId="3" fontId="3" fillId="2" borderId="34" xfId="1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center"/>
    </xf>
    <xf numFmtId="3" fontId="7" fillId="8" borderId="29" xfId="1" applyNumberFormat="1" applyFont="1" applyFill="1" applyBorder="1"/>
    <xf numFmtId="3" fontId="33" fillId="2" borderId="29" xfId="1" applyNumberFormat="1" applyFont="1" applyFill="1" applyBorder="1"/>
    <xf numFmtId="3" fontId="33" fillId="2" borderId="29" xfId="1" applyNumberFormat="1" applyFont="1" applyFill="1" applyBorder="1" applyAlignment="1">
      <alignment horizontal="right"/>
    </xf>
    <xf numFmtId="3" fontId="3" fillId="0" borderId="64" xfId="1" applyNumberFormat="1" applyFont="1" applyBorder="1"/>
    <xf numFmtId="3" fontId="7" fillId="5" borderId="13" xfId="1" applyNumberFormat="1" applyFont="1" applyFill="1" applyBorder="1"/>
    <xf numFmtId="3" fontId="3" fillId="2" borderId="13" xfId="1" applyNumberFormat="1" applyFont="1" applyFill="1" applyBorder="1"/>
    <xf numFmtId="0" fontId="1" fillId="18" borderId="0" xfId="1" applyFont="1" applyFill="1" applyBorder="1"/>
    <xf numFmtId="3" fontId="39" fillId="0" borderId="8" xfId="1" applyNumberFormat="1" applyFont="1" applyBorder="1" applyAlignment="1">
      <alignment horizontal="left"/>
    </xf>
    <xf numFmtId="0" fontId="1" fillId="0" borderId="8" xfId="1" applyFont="1" applyBorder="1"/>
    <xf numFmtId="3" fontId="3" fillId="10" borderId="8" xfId="1" applyNumberFormat="1" applyFont="1" applyFill="1" applyBorder="1" applyAlignment="1">
      <alignment horizontal="left"/>
    </xf>
    <xf numFmtId="3" fontId="3" fillId="10" borderId="8" xfId="1" applyNumberFormat="1" applyFont="1" applyFill="1" applyBorder="1" applyAlignment="1">
      <alignment horizontal="right"/>
    </xf>
    <xf numFmtId="3" fontId="3" fillId="10" borderId="11" xfId="1" applyNumberFormat="1" applyFont="1" applyFill="1" applyBorder="1"/>
    <xf numFmtId="3" fontId="2" fillId="10" borderId="8" xfId="1" applyNumberFormat="1" applyFont="1" applyFill="1" applyBorder="1" applyAlignment="1">
      <alignment horizontal="center" vertical="center"/>
    </xf>
    <xf numFmtId="3" fontId="7" fillId="10" borderId="8" xfId="1" applyNumberFormat="1" applyFont="1" applyFill="1" applyBorder="1" applyAlignment="1">
      <alignment horizontal="right"/>
    </xf>
    <xf numFmtId="3" fontId="22" fillId="10" borderId="8" xfId="1" applyNumberFormat="1" applyFont="1" applyFill="1" applyBorder="1"/>
    <xf numFmtId="3" fontId="22" fillId="10" borderId="8" xfId="1" applyNumberFormat="1" applyFont="1" applyFill="1" applyBorder="1" applyAlignment="1">
      <alignment horizontal="left"/>
    </xf>
    <xf numFmtId="3" fontId="24" fillId="10" borderId="8" xfId="1" applyNumberFormat="1" applyFont="1" applyFill="1" applyBorder="1" applyAlignment="1">
      <alignment horizontal="left"/>
    </xf>
    <xf numFmtId="3" fontId="24" fillId="10" borderId="8" xfId="1" applyNumberFormat="1" applyFont="1" applyFill="1" applyBorder="1" applyAlignment="1">
      <alignment horizontal="right"/>
    </xf>
    <xf numFmtId="3" fontId="3" fillId="10" borderId="41" xfId="1" applyNumberFormat="1" applyFont="1" applyFill="1" applyBorder="1"/>
    <xf numFmtId="3" fontId="3" fillId="10" borderId="41" xfId="1" applyNumberFormat="1" applyFont="1" applyFill="1" applyBorder="1" applyAlignment="1">
      <alignment horizontal="left"/>
    </xf>
    <xf numFmtId="3" fontId="24" fillId="10" borderId="41" xfId="1" applyNumberFormat="1" applyFont="1" applyFill="1" applyBorder="1" applyAlignment="1">
      <alignment horizontal="left"/>
    </xf>
    <xf numFmtId="3" fontId="3" fillId="10" borderId="41" xfId="1" applyNumberFormat="1" applyFont="1" applyFill="1" applyBorder="1" applyAlignment="1">
      <alignment horizontal="right"/>
    </xf>
    <xf numFmtId="3" fontId="3" fillId="10" borderId="46" xfId="1" applyNumberFormat="1" applyFont="1" applyFill="1" applyBorder="1"/>
    <xf numFmtId="3" fontId="3" fillId="10" borderId="36" xfId="1" applyNumberFormat="1" applyFont="1" applyFill="1" applyBorder="1"/>
    <xf numFmtId="3" fontId="23" fillId="10" borderId="8" xfId="1" applyNumberFormat="1" applyFont="1" applyFill="1" applyBorder="1"/>
    <xf numFmtId="3" fontId="7" fillId="12" borderId="8" xfId="1" applyNumberFormat="1" applyFont="1" applyFill="1" applyBorder="1"/>
    <xf numFmtId="3" fontId="26" fillId="10" borderId="8" xfId="1" applyNumberFormat="1" applyFont="1" applyFill="1" applyBorder="1"/>
    <xf numFmtId="3" fontId="30" fillId="10" borderId="8" xfId="1" applyNumberFormat="1" applyFont="1" applyFill="1" applyBorder="1" applyAlignment="1">
      <alignment horizontal="right"/>
    </xf>
    <xf numFmtId="3" fontId="30" fillId="10" borderId="8" xfId="1" applyNumberFormat="1" applyFont="1" applyFill="1" applyBorder="1"/>
    <xf numFmtId="3" fontId="0" fillId="10" borderId="8" xfId="0" applyNumberFormat="1" applyFill="1" applyBorder="1"/>
    <xf numFmtId="3" fontId="8" fillId="12" borderId="2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10" borderId="19" xfId="1" applyNumberFormat="1" applyFont="1" applyFill="1" applyBorder="1" applyAlignment="1">
      <alignment horizontal="right"/>
    </xf>
    <xf numFmtId="3" fontId="39" fillId="10" borderId="8" xfId="1" applyNumberFormat="1" applyFont="1" applyFill="1" applyBorder="1" applyAlignment="1">
      <alignment horizontal="left"/>
    </xf>
    <xf numFmtId="3" fontId="24" fillId="10" borderId="41" xfId="1" applyNumberFormat="1" applyFont="1" applyFill="1" applyBorder="1"/>
    <xf numFmtId="3" fontId="14" fillId="10" borderId="41" xfId="1" applyNumberFormat="1" applyFont="1" applyFill="1" applyBorder="1" applyAlignment="1">
      <alignment horizontal="right"/>
    </xf>
    <xf numFmtId="3" fontId="14" fillId="10" borderId="36" xfId="1" applyNumberFormat="1" applyFont="1" applyFill="1" applyBorder="1"/>
    <xf numFmtId="3" fontId="14" fillId="10" borderId="41" xfId="1" applyNumberFormat="1" applyFont="1" applyFill="1" applyBorder="1"/>
    <xf numFmtId="3" fontId="14" fillId="10" borderId="46" xfId="1" applyNumberFormat="1" applyFont="1" applyFill="1" applyBorder="1"/>
    <xf numFmtId="3" fontId="3" fillId="10" borderId="36" xfId="1" applyNumberFormat="1" applyFont="1" applyFill="1" applyBorder="1" applyAlignment="1">
      <alignment horizontal="right"/>
    </xf>
    <xf numFmtId="3" fontId="24" fillId="10" borderId="41" xfId="1" applyNumberFormat="1" applyFont="1" applyFill="1" applyBorder="1" applyAlignment="1">
      <alignment horizontal="right"/>
    </xf>
    <xf numFmtId="3" fontId="3" fillId="10" borderId="46" xfId="1" applyNumberFormat="1" applyFont="1" applyFill="1" applyBorder="1" applyAlignment="1">
      <alignment horizontal="right"/>
    </xf>
    <xf numFmtId="3" fontId="42" fillId="10" borderId="41" xfId="1" applyNumberFormat="1" applyFont="1" applyFill="1" applyBorder="1" applyAlignment="1">
      <alignment horizontal="right"/>
    </xf>
    <xf numFmtId="3" fontId="3" fillId="10" borderId="77" xfId="1" applyNumberFormat="1" applyFont="1" applyFill="1" applyBorder="1"/>
    <xf numFmtId="3" fontId="3" fillId="10" borderId="79" xfId="1" applyNumberFormat="1" applyFont="1" applyFill="1" applyBorder="1"/>
    <xf numFmtId="3" fontId="3" fillId="10" borderId="86" xfId="1" applyNumberFormat="1" applyFont="1" applyFill="1" applyBorder="1"/>
    <xf numFmtId="3" fontId="3" fillId="10" borderId="105" xfId="1" applyNumberFormat="1" applyFont="1" applyFill="1" applyBorder="1"/>
    <xf numFmtId="3" fontId="3" fillId="10" borderId="106" xfId="1" applyNumberFormat="1" applyFont="1" applyFill="1" applyBorder="1"/>
    <xf numFmtId="3" fontId="7" fillId="2" borderId="2" xfId="1" applyNumberFormat="1" applyFont="1" applyFill="1" applyBorder="1" applyAlignment="1">
      <alignment horizontal="center" vertical="center" wrapText="1"/>
    </xf>
    <xf numFmtId="3" fontId="33" fillId="5" borderId="1" xfId="1" applyNumberFormat="1" applyFont="1" applyFill="1" applyBorder="1"/>
    <xf numFmtId="0" fontId="48" fillId="0" borderId="8" xfId="1" applyFont="1" applyBorder="1"/>
    <xf numFmtId="3" fontId="48" fillId="10" borderId="8" xfId="1" applyNumberFormat="1" applyFont="1" applyFill="1" applyBorder="1" applyAlignment="1">
      <alignment horizontal="left"/>
    </xf>
    <xf numFmtId="0" fontId="8" fillId="2" borderId="8" xfId="1" applyFont="1" applyFill="1" applyBorder="1"/>
    <xf numFmtId="3" fontId="8" fillId="2" borderId="8" xfId="1" applyNumberFormat="1" applyFont="1" applyFill="1" applyBorder="1" applyAlignment="1">
      <alignment horizontal="right"/>
    </xf>
    <xf numFmtId="3" fontId="35" fillId="9" borderId="8" xfId="1" applyNumberFormat="1" applyFont="1" applyFill="1" applyBorder="1" applyAlignment="1">
      <alignment horizontal="right"/>
    </xf>
    <xf numFmtId="0" fontId="2" fillId="4" borderId="2" xfId="1" applyNumberFormat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vertical="top"/>
    </xf>
    <xf numFmtId="0" fontId="17" fillId="4" borderId="27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3" fontId="8" fillId="2" borderId="8" xfId="1" applyNumberFormat="1" applyFont="1" applyFill="1" applyBorder="1"/>
    <xf numFmtId="0" fontId="21" fillId="0" borderId="8" xfId="1" applyFont="1" applyFill="1" applyBorder="1"/>
    <xf numFmtId="3" fontId="21" fillId="0" borderId="8" xfId="1" applyNumberFormat="1" applyFont="1" applyFill="1" applyBorder="1" applyAlignment="1">
      <alignment horizontal="left"/>
    </xf>
    <xf numFmtId="3" fontId="21" fillId="0" borderId="8" xfId="1" applyNumberFormat="1" applyFont="1" applyBorder="1" applyAlignment="1">
      <alignment horizontal="left"/>
    </xf>
    <xf numFmtId="3" fontId="21" fillId="10" borderId="8" xfId="1" applyNumberFormat="1" applyFont="1" applyFill="1" applyBorder="1" applyAlignment="1">
      <alignment horizontal="left"/>
    </xf>
    <xf numFmtId="3" fontId="21" fillId="3" borderId="8" xfId="1" applyNumberFormat="1" applyFont="1" applyFill="1" applyBorder="1" applyAlignment="1">
      <alignment horizontal="left"/>
    </xf>
    <xf numFmtId="0" fontId="7" fillId="2" borderId="8" xfId="1" applyFont="1" applyFill="1" applyBorder="1"/>
    <xf numFmtId="3" fontId="7" fillId="2" borderId="8" xfId="1" applyNumberFormat="1" applyFont="1" applyFill="1" applyBorder="1" applyAlignment="1">
      <alignment horizontal="right"/>
    </xf>
    <xf numFmtId="0" fontId="37" fillId="0" borderId="8" xfId="1" applyFont="1" applyBorder="1"/>
    <xf numFmtId="3" fontId="37" fillId="0" borderId="8" xfId="1" applyNumberFormat="1" applyFont="1" applyBorder="1" applyAlignment="1">
      <alignment horizontal="right"/>
    </xf>
    <xf numFmtId="3" fontId="37" fillId="10" borderId="8" xfId="1" applyNumberFormat="1" applyFont="1" applyFill="1" applyBorder="1"/>
    <xf numFmtId="4" fontId="3" fillId="0" borderId="8" xfId="1" applyNumberFormat="1" applyFont="1" applyBorder="1" applyAlignment="1">
      <alignment horizontal="right"/>
    </xf>
    <xf numFmtId="0" fontId="45" fillId="0" borderId="8" xfId="1" applyFont="1" applyBorder="1"/>
    <xf numFmtId="3" fontId="45" fillId="0" borderId="8" xfId="1" applyNumberFormat="1" applyFont="1" applyBorder="1" applyAlignment="1">
      <alignment horizontal="right"/>
    </xf>
    <xf numFmtId="3" fontId="45" fillId="0" borderId="8" xfId="1" applyNumberFormat="1" applyFont="1" applyBorder="1"/>
    <xf numFmtId="3" fontId="45" fillId="10" borderId="8" xfId="1" applyNumberFormat="1" applyFont="1" applyFill="1" applyBorder="1"/>
    <xf numFmtId="3" fontId="45" fillId="3" borderId="8" xfId="1" applyNumberFormat="1" applyFont="1" applyFill="1" applyBorder="1"/>
    <xf numFmtId="0" fontId="17" fillId="0" borderId="8" xfId="1" applyFont="1" applyFill="1" applyBorder="1" applyAlignment="1">
      <alignment horizontal="center"/>
    </xf>
    <xf numFmtId="3" fontId="10" fillId="0" borderId="8" xfId="1" applyNumberFormat="1" applyFont="1" applyFill="1" applyBorder="1" applyAlignment="1">
      <alignment horizontal="right"/>
    </xf>
    <xf numFmtId="0" fontId="8" fillId="15" borderId="8" xfId="1" applyFont="1" applyFill="1" applyBorder="1"/>
    <xf numFmtId="3" fontId="8" fillId="15" borderId="8" xfId="1" applyNumberFormat="1" applyFont="1" applyFill="1" applyBorder="1" applyAlignment="1">
      <alignment horizontal="right"/>
    </xf>
    <xf numFmtId="3" fontId="7" fillId="15" borderId="8" xfId="1" applyNumberFormat="1" applyFont="1" applyFill="1" applyBorder="1"/>
    <xf numFmtId="0" fontId="13" fillId="0" borderId="8" xfId="1" applyFont="1" applyBorder="1"/>
    <xf numFmtId="0" fontId="21" fillId="0" borderId="8" xfId="1" applyFont="1" applyBorder="1"/>
    <xf numFmtId="3" fontId="21" fillId="0" borderId="8" xfId="1" applyNumberFormat="1" applyFont="1" applyBorder="1" applyAlignment="1">
      <alignment horizontal="right"/>
    </xf>
    <xf numFmtId="0" fontId="8" fillId="16" borderId="8" xfId="1" applyFont="1" applyFill="1" applyBorder="1"/>
    <xf numFmtId="3" fontId="8" fillId="16" borderId="8" xfId="1" applyNumberFormat="1" applyFont="1" applyFill="1" applyBorder="1"/>
    <xf numFmtId="3" fontId="3" fillId="14" borderId="8" xfId="1" applyNumberFormat="1" applyFont="1" applyFill="1" applyBorder="1"/>
    <xf numFmtId="3" fontId="8" fillId="2" borderId="90" xfId="1" applyNumberFormat="1" applyFont="1" applyFill="1" applyBorder="1"/>
    <xf numFmtId="14" fontId="8" fillId="2" borderId="9" xfId="1" applyNumberFormat="1" applyFont="1" applyFill="1" applyBorder="1"/>
    <xf numFmtId="3" fontId="7" fillId="2" borderId="7" xfId="1" applyNumberFormat="1" applyFont="1" applyFill="1" applyBorder="1"/>
    <xf numFmtId="0" fontId="21" fillId="0" borderId="9" xfId="1" applyFont="1" applyFill="1" applyBorder="1"/>
    <xf numFmtId="3" fontId="21" fillId="0" borderId="7" xfId="1" applyNumberFormat="1" applyFont="1" applyBorder="1" applyAlignment="1">
      <alignment horizontal="left"/>
    </xf>
    <xf numFmtId="49" fontId="8" fillId="2" borderId="9" xfId="1" applyNumberFormat="1" applyFont="1" applyFill="1" applyBorder="1"/>
    <xf numFmtId="0" fontId="7" fillId="2" borderId="9" xfId="1" applyFont="1" applyFill="1" applyBorder="1"/>
    <xf numFmtId="0" fontId="8" fillId="2" borderId="9" xfId="1" applyFont="1" applyFill="1" applyBorder="1"/>
    <xf numFmtId="0" fontId="37" fillId="0" borderId="9" xfId="1" applyFont="1" applyBorder="1"/>
    <xf numFmtId="4" fontId="3" fillId="0" borderId="7" xfId="1" applyNumberFormat="1" applyFont="1" applyBorder="1"/>
    <xf numFmtId="0" fontId="45" fillId="0" borderId="9" xfId="1" applyFont="1" applyBorder="1"/>
    <xf numFmtId="3" fontId="14" fillId="0" borderId="7" xfId="1" applyNumberFormat="1" applyFont="1" applyBorder="1"/>
    <xf numFmtId="0" fontId="8" fillId="15" borderId="9" xfId="1" applyFont="1" applyFill="1" applyBorder="1"/>
    <xf numFmtId="3" fontId="7" fillId="15" borderId="7" xfId="1" applyNumberFormat="1" applyFont="1" applyFill="1" applyBorder="1"/>
    <xf numFmtId="0" fontId="21" fillId="0" borderId="9" xfId="1" applyFont="1" applyBorder="1"/>
    <xf numFmtId="0" fontId="8" fillId="16" borderId="9" xfId="1" applyFont="1" applyFill="1" applyBorder="1"/>
    <xf numFmtId="3" fontId="8" fillId="16" borderId="7" xfId="1" applyNumberFormat="1" applyFont="1" applyFill="1" applyBorder="1"/>
    <xf numFmtId="3" fontId="3" fillId="14" borderId="19" xfId="1" applyNumberFormat="1" applyFont="1" applyFill="1" applyBorder="1"/>
    <xf numFmtId="0" fontId="7" fillId="0" borderId="8" xfId="1" applyFont="1" applyFill="1" applyBorder="1" applyAlignment="1">
      <alignment vertical="top"/>
    </xf>
    <xf numFmtId="0" fontId="14" fillId="0" borderId="8" xfId="1" applyFont="1" applyFill="1" applyBorder="1" applyAlignment="1">
      <alignment horizontal="left"/>
    </xf>
    <xf numFmtId="3" fontId="24" fillId="0" borderId="8" xfId="1" applyNumberFormat="1" applyFont="1" applyBorder="1"/>
    <xf numFmtId="3" fontId="24" fillId="10" borderId="8" xfId="1" applyNumberFormat="1" applyFont="1" applyFill="1" applyBorder="1"/>
    <xf numFmtId="0" fontId="14" fillId="0" borderId="8" xfId="1" applyFont="1" applyBorder="1"/>
    <xf numFmtId="3" fontId="14" fillId="0" borderId="8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7" fillId="0" borderId="9" xfId="1" applyFont="1" applyBorder="1"/>
    <xf numFmtId="0" fontId="7" fillId="0" borderId="9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left"/>
    </xf>
    <xf numFmtId="3" fontId="3" fillId="10" borderId="5" xfId="1" applyNumberFormat="1" applyFont="1" applyFill="1" applyBorder="1" applyAlignment="1">
      <alignment horizontal="left"/>
    </xf>
    <xf numFmtId="3" fontId="3" fillId="3" borderId="5" xfId="1" applyNumberFormat="1" applyFont="1" applyFill="1" applyBorder="1" applyAlignment="1">
      <alignment horizontal="left"/>
    </xf>
    <xf numFmtId="3" fontId="3" fillId="0" borderId="4" xfId="1" applyNumberFormat="1" applyFont="1" applyBorder="1" applyAlignment="1">
      <alignment horizontal="left"/>
    </xf>
    <xf numFmtId="0" fontId="7" fillId="0" borderId="12" xfId="1" applyFont="1" applyBorder="1"/>
    <xf numFmtId="0" fontId="7" fillId="0" borderId="11" xfId="1" applyFont="1" applyFill="1" applyBorder="1" applyAlignment="1">
      <alignment vertical="top"/>
    </xf>
    <xf numFmtId="0" fontId="14" fillId="0" borderId="11" xfId="1" applyFont="1" applyFill="1" applyBorder="1" applyAlignment="1">
      <alignment horizontal="left"/>
    </xf>
    <xf numFmtId="0" fontId="10" fillId="4" borderId="107" xfId="1" applyFont="1" applyFill="1" applyBorder="1" applyAlignment="1">
      <alignment horizontal="center"/>
    </xf>
    <xf numFmtId="0" fontId="28" fillId="0" borderId="8" xfId="1" applyFont="1" applyFill="1" applyBorder="1" applyAlignment="1">
      <alignment horizontal="left"/>
    </xf>
    <xf numFmtId="0" fontId="40" fillId="0" borderId="8" xfId="1" applyFont="1" applyFill="1" applyBorder="1" applyAlignment="1">
      <alignment horizontal="left"/>
    </xf>
    <xf numFmtId="3" fontId="21" fillId="0" borderId="8" xfId="1" applyNumberFormat="1" applyFont="1" applyFill="1" applyBorder="1"/>
    <xf numFmtId="3" fontId="21" fillId="0" borderId="8" xfId="1" applyNumberFormat="1" applyFont="1" applyFill="1" applyBorder="1" applyAlignment="1">
      <alignment horizontal="right"/>
    </xf>
    <xf numFmtId="3" fontId="21" fillId="10" borderId="8" xfId="1" applyNumberFormat="1" applyFont="1" applyFill="1" applyBorder="1" applyAlignment="1">
      <alignment horizontal="right"/>
    </xf>
    <xf numFmtId="0" fontId="35" fillId="0" borderId="8" xfId="1" applyFont="1" applyFill="1" applyBorder="1"/>
    <xf numFmtId="3" fontId="35" fillId="0" borderId="8" xfId="1" applyNumberFormat="1" applyFont="1" applyBorder="1" applyAlignment="1">
      <alignment horizontal="right"/>
    </xf>
    <xf numFmtId="3" fontId="35" fillId="10" borderId="8" xfId="1" applyNumberFormat="1" applyFont="1" applyFill="1" applyBorder="1" applyAlignment="1">
      <alignment horizontal="right"/>
    </xf>
    <xf numFmtId="3" fontId="35" fillId="3" borderId="8" xfId="1" applyNumberFormat="1" applyFont="1" applyFill="1" applyBorder="1" applyAlignment="1">
      <alignment horizontal="right"/>
    </xf>
    <xf numFmtId="0" fontId="18" fillId="0" borderId="8" xfId="1" applyFont="1" applyFill="1" applyBorder="1" applyAlignment="1">
      <alignment horizontal="left"/>
    </xf>
    <xf numFmtId="0" fontId="21" fillId="0" borderId="8" xfId="1" applyFont="1" applyFill="1" applyBorder="1" applyAlignment="1">
      <alignment horizontal="left"/>
    </xf>
    <xf numFmtId="3" fontId="28" fillId="0" borderId="8" xfId="1" applyNumberFormat="1" applyFont="1" applyBorder="1" applyAlignment="1">
      <alignment horizontal="left"/>
    </xf>
    <xf numFmtId="3" fontId="28" fillId="10" borderId="8" xfId="1" applyNumberFormat="1" applyFont="1" applyFill="1" applyBorder="1" applyAlignment="1">
      <alignment horizontal="left"/>
    </xf>
    <xf numFmtId="3" fontId="14" fillId="0" borderId="8" xfId="1" applyNumberFormat="1" applyFont="1" applyBorder="1" applyAlignment="1">
      <alignment horizontal="right"/>
    </xf>
    <xf numFmtId="3" fontId="14" fillId="10" borderId="8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left"/>
    </xf>
    <xf numFmtId="3" fontId="21" fillId="0" borderId="7" xfId="1" applyNumberFormat="1" applyFont="1" applyFill="1" applyBorder="1"/>
    <xf numFmtId="3" fontId="21" fillId="0" borderId="7" xfId="1" applyNumberFormat="1" applyFont="1" applyBorder="1" applyAlignment="1">
      <alignment horizontal="right"/>
    </xf>
    <xf numFmtId="3" fontId="35" fillId="0" borderId="7" xfId="1" applyNumberFormat="1" applyFont="1" applyBorder="1" applyAlignment="1">
      <alignment horizontal="right"/>
    </xf>
    <xf numFmtId="3" fontId="24" fillId="0" borderId="7" xfId="1" applyNumberFormat="1" applyFont="1" applyBorder="1"/>
    <xf numFmtId="0" fontId="18" fillId="0" borderId="9" xfId="1" applyFont="1" applyFill="1" applyBorder="1" applyAlignment="1">
      <alignment horizontal="left"/>
    </xf>
    <xf numFmtId="3" fontId="28" fillId="0" borderId="7" xfId="1" applyNumberFormat="1" applyFont="1" applyFill="1" applyBorder="1" applyAlignment="1">
      <alignment horizontal="left"/>
    </xf>
    <xf numFmtId="3" fontId="14" fillId="0" borderId="7" xfId="1" applyNumberFormat="1" applyFont="1" applyFill="1" applyBorder="1" applyAlignment="1">
      <alignment horizontal="right"/>
    </xf>
    <xf numFmtId="0" fontId="24" fillId="0" borderId="20" xfId="1" applyFont="1" applyFill="1" applyBorder="1"/>
    <xf numFmtId="0" fontId="24" fillId="0" borderId="19" xfId="1" applyFont="1" applyFill="1" applyBorder="1"/>
    <xf numFmtId="3" fontId="28" fillId="0" borderId="19" xfId="1" applyNumberFormat="1" applyFont="1" applyFill="1" applyBorder="1" applyAlignment="1">
      <alignment horizontal="left"/>
    </xf>
    <xf numFmtId="3" fontId="28" fillId="10" borderId="19" xfId="1" applyNumberFormat="1" applyFont="1" applyFill="1" applyBorder="1" applyAlignment="1">
      <alignment horizontal="left"/>
    </xf>
    <xf numFmtId="3" fontId="28" fillId="0" borderId="18" xfId="1" applyNumberFormat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right"/>
    </xf>
    <xf numFmtId="0" fontId="7" fillId="0" borderId="5" xfId="1" applyFont="1" applyFill="1" applyBorder="1" applyAlignment="1">
      <alignment horizontal="left"/>
    </xf>
    <xf numFmtId="3" fontId="7" fillId="14" borderId="5" xfId="1" applyNumberFormat="1" applyFont="1" applyFill="1" applyBorder="1" applyAlignment="1">
      <alignment horizontal="right"/>
    </xf>
    <xf numFmtId="3" fontId="7" fillId="0" borderId="4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right"/>
    </xf>
    <xf numFmtId="0" fontId="3" fillId="0" borderId="12" xfId="1" applyFont="1" applyFill="1" applyBorder="1" applyAlignment="1">
      <alignment horizontal="left"/>
    </xf>
    <xf numFmtId="3" fontId="8" fillId="2" borderId="65" xfId="1" applyNumberFormat="1" applyFont="1" applyFill="1" applyBorder="1"/>
    <xf numFmtId="3" fontId="8" fillId="2" borderId="15" xfId="1" applyNumberFormat="1" applyFont="1" applyFill="1" applyBorder="1"/>
    <xf numFmtId="3" fontId="37" fillId="0" borderId="8" xfId="1" applyNumberFormat="1" applyFont="1" applyBorder="1" applyAlignment="1">
      <alignment horizontal="left"/>
    </xf>
    <xf numFmtId="3" fontId="37" fillId="10" borderId="8" xfId="1" applyNumberFormat="1" applyFont="1" applyFill="1" applyBorder="1" applyAlignment="1">
      <alignment horizontal="left"/>
    </xf>
    <xf numFmtId="3" fontId="37" fillId="3" borderId="8" xfId="1" applyNumberFormat="1" applyFont="1" applyFill="1" applyBorder="1" applyAlignment="1">
      <alignment horizontal="left"/>
    </xf>
    <xf numFmtId="0" fontId="18" fillId="0" borderId="8" xfId="1" applyFont="1" applyFill="1" applyBorder="1" applyAlignment="1">
      <alignment vertical="top"/>
    </xf>
    <xf numFmtId="3" fontId="14" fillId="0" borderId="8" xfId="1" applyNumberFormat="1" applyFont="1" applyBorder="1" applyAlignment="1">
      <alignment horizontal="left"/>
    </xf>
    <xf numFmtId="3" fontId="14" fillId="10" borderId="8" xfId="1" applyNumberFormat="1" applyFont="1" applyFill="1" applyBorder="1" applyAlignment="1">
      <alignment horizontal="left"/>
    </xf>
    <xf numFmtId="0" fontId="14" fillId="0" borderId="9" xfId="1" applyFont="1" applyBorder="1"/>
    <xf numFmtId="3" fontId="37" fillId="0" borderId="7" xfId="1" applyNumberFormat="1" applyFont="1" applyBorder="1" applyAlignment="1">
      <alignment horizontal="left"/>
    </xf>
    <xf numFmtId="3" fontId="14" fillId="0" borderId="7" xfId="1" applyNumberFormat="1" applyFont="1" applyBorder="1" applyAlignment="1">
      <alignment horizontal="left"/>
    </xf>
    <xf numFmtId="3" fontId="3" fillId="9" borderId="19" xfId="1" applyNumberFormat="1" applyFont="1" applyFill="1" applyBorder="1"/>
    <xf numFmtId="0" fontId="14" fillId="0" borderId="11" xfId="1" applyFont="1" applyBorder="1"/>
    <xf numFmtId="3" fontId="7" fillId="0" borderId="4" xfId="1" applyNumberFormat="1" applyFont="1" applyBorder="1" applyAlignment="1">
      <alignment horizontal="center"/>
    </xf>
    <xf numFmtId="0" fontId="14" fillId="0" borderId="12" xfId="1" applyFont="1" applyBorder="1"/>
    <xf numFmtId="0" fontId="14" fillId="0" borderId="11" xfId="1" applyFont="1" applyFill="1" applyBorder="1" applyAlignment="1">
      <alignment vertical="top"/>
    </xf>
    <xf numFmtId="0" fontId="7" fillId="0" borderId="12" xfId="1" applyFont="1" applyFill="1" applyBorder="1" applyAlignment="1">
      <alignment horizontal="right"/>
    </xf>
    <xf numFmtId="0" fontId="7" fillId="0" borderId="11" xfId="1" applyFont="1" applyFill="1" applyBorder="1"/>
    <xf numFmtId="3" fontId="14" fillId="0" borderId="11" xfId="1" applyNumberFormat="1" applyFont="1" applyFill="1" applyBorder="1" applyAlignment="1">
      <alignment horizontal="right"/>
    </xf>
    <xf numFmtId="0" fontId="7" fillId="0" borderId="11" xfId="1" applyFont="1" applyBorder="1"/>
    <xf numFmtId="0" fontId="2" fillId="4" borderId="24" xfId="1" applyFont="1" applyFill="1" applyBorder="1"/>
    <xf numFmtId="0" fontId="1" fillId="0" borderId="11" xfId="1" applyFont="1" applyBorder="1"/>
    <xf numFmtId="0" fontId="2" fillId="4" borderId="3" xfId="1" applyFont="1" applyFill="1" applyBorder="1" applyAlignment="1">
      <alignment vertical="top"/>
    </xf>
    <xf numFmtId="4" fontId="7" fillId="8" borderId="11" xfId="1" applyNumberFormat="1" applyFont="1" applyFill="1" applyBorder="1" applyAlignment="1">
      <alignment horizontal="right"/>
    </xf>
    <xf numFmtId="4" fontId="7" fillId="8" borderId="8" xfId="1" applyNumberFormat="1" applyFont="1" applyFill="1" applyBorder="1" applyAlignment="1">
      <alignment horizontal="right"/>
    </xf>
    <xf numFmtId="4" fontId="3" fillId="8" borderId="8" xfId="1" applyNumberFormat="1" applyFont="1" applyFill="1" applyBorder="1" applyAlignment="1">
      <alignment horizontal="right"/>
    </xf>
    <xf numFmtId="4" fontId="3" fillId="8" borderId="8" xfId="1" applyNumberFormat="1" applyFont="1" applyFill="1" applyBorder="1" applyAlignment="1">
      <alignment horizontal="left"/>
    </xf>
    <xf numFmtId="4" fontId="3" fillId="0" borderId="5" xfId="1" applyNumberFormat="1" applyFont="1" applyBorder="1" applyAlignment="1">
      <alignment horizontal="center"/>
    </xf>
    <xf numFmtId="4" fontId="3" fillId="8" borderId="11" xfId="1" applyNumberFormat="1" applyFont="1" applyFill="1" applyBorder="1" applyAlignment="1">
      <alignment horizontal="right"/>
    </xf>
    <xf numFmtId="4" fontId="3" fillId="8" borderId="5" xfId="1" applyNumberFormat="1" applyFont="1" applyFill="1" applyBorder="1" applyAlignment="1">
      <alignment horizontal="right"/>
    </xf>
    <xf numFmtId="4" fontId="3" fillId="0" borderId="8" xfId="1" applyNumberFormat="1" applyFont="1" applyFill="1" applyBorder="1" applyAlignment="1">
      <alignment horizontal="right"/>
    </xf>
    <xf numFmtId="4" fontId="3" fillId="3" borderId="11" xfId="1" applyNumberFormat="1" applyFont="1" applyFill="1" applyBorder="1" applyAlignment="1">
      <alignment horizontal="right"/>
    </xf>
    <xf numFmtId="4" fontId="3" fillId="3" borderId="8" xfId="1" applyNumberFormat="1" applyFont="1" applyFill="1" applyBorder="1" applyAlignment="1">
      <alignment horizontal="right"/>
    </xf>
    <xf numFmtId="4" fontId="3" fillId="3" borderId="11" xfId="1" applyNumberFormat="1" applyFont="1" applyFill="1" applyBorder="1"/>
    <xf numFmtId="4" fontId="3" fillId="9" borderId="8" xfId="1" applyNumberFormat="1" applyFont="1" applyFill="1" applyBorder="1"/>
    <xf numFmtId="4" fontId="3" fillId="3" borderId="8" xfId="1" applyNumberFormat="1" applyFont="1" applyFill="1" applyBorder="1"/>
    <xf numFmtId="4" fontId="3" fillId="7" borderId="8" xfId="1" applyNumberFormat="1" applyFont="1" applyFill="1" applyBorder="1" applyAlignment="1">
      <alignment horizontal="right"/>
    </xf>
    <xf numFmtId="4" fontId="3" fillId="3" borderId="5" xfId="1" applyNumberFormat="1" applyFont="1" applyFill="1" applyBorder="1" applyAlignment="1">
      <alignment horizontal="right"/>
    </xf>
    <xf numFmtId="4" fontId="7" fillId="5" borderId="16" xfId="1" applyNumberFormat="1" applyFont="1" applyFill="1" applyBorder="1" applyAlignment="1">
      <alignment horizontal="right"/>
    </xf>
    <xf numFmtId="4" fontId="3" fillId="17" borderId="11" xfId="1" applyNumberFormat="1" applyFont="1" applyFill="1" applyBorder="1" applyAlignment="1">
      <alignment horizontal="right"/>
    </xf>
    <xf numFmtId="4" fontId="3" fillId="3" borderId="5" xfId="1" applyNumberFormat="1" applyFont="1" applyFill="1" applyBorder="1"/>
    <xf numFmtId="4" fontId="3" fillId="8" borderId="5" xfId="1" applyNumberFormat="1" applyFont="1" applyFill="1" applyBorder="1"/>
    <xf numFmtId="4" fontId="3" fillId="12" borderId="8" xfId="1" applyNumberFormat="1" applyFont="1" applyFill="1" applyBorder="1" applyAlignment="1">
      <alignment horizontal="right"/>
    </xf>
    <xf numFmtId="4" fontId="3" fillId="8" borderId="19" xfId="1" applyNumberFormat="1" applyFont="1" applyFill="1" applyBorder="1" applyAlignment="1">
      <alignment horizontal="right"/>
    </xf>
    <xf numFmtId="4" fontId="7" fillId="8" borderId="2" xfId="1" applyNumberFormat="1" applyFont="1" applyFill="1" applyBorder="1" applyAlignment="1">
      <alignment horizontal="right"/>
    </xf>
    <xf numFmtId="4" fontId="3" fillId="10" borderId="5" xfId="1" applyNumberFormat="1" applyFont="1" applyFill="1" applyBorder="1" applyAlignment="1">
      <alignment horizontal="right"/>
    </xf>
    <xf numFmtId="0" fontId="3" fillId="0" borderId="108" xfId="1" applyFont="1" applyBorder="1"/>
    <xf numFmtId="3" fontId="3" fillId="0" borderId="60" xfId="1" applyNumberFormat="1" applyFont="1" applyBorder="1" applyAlignment="1">
      <alignment horizontal="right"/>
    </xf>
    <xf numFmtId="3" fontId="7" fillId="0" borderId="60" xfId="1" applyNumberFormat="1" applyFont="1" applyBorder="1" applyAlignment="1">
      <alignment horizontal="right"/>
    </xf>
    <xf numFmtId="3" fontId="3" fillId="0" borderId="60" xfId="1" applyNumberFormat="1" applyFont="1" applyFill="1" applyBorder="1" applyAlignment="1">
      <alignment horizontal="right"/>
    </xf>
    <xf numFmtId="3" fontId="3" fillId="8" borderId="60" xfId="1" applyNumberFormat="1" applyFont="1" applyFill="1" applyBorder="1" applyAlignment="1">
      <alignment horizontal="right"/>
    </xf>
    <xf numFmtId="4" fontId="3" fillId="8" borderId="60" xfId="1" applyNumberFormat="1" applyFont="1" applyFill="1" applyBorder="1" applyAlignment="1">
      <alignment horizontal="right"/>
    </xf>
    <xf numFmtId="3" fontId="3" fillId="0" borderId="109" xfId="1" applyNumberFormat="1" applyFont="1" applyBorder="1" applyAlignment="1">
      <alignment horizontal="right"/>
    </xf>
    <xf numFmtId="0" fontId="3" fillId="0" borderId="8" xfId="1" applyFont="1" applyBorder="1" applyAlignment="1">
      <alignment horizontal="left" wrapText="1"/>
    </xf>
    <xf numFmtId="0" fontId="3" fillId="0" borderId="60" xfId="1" applyFont="1" applyBorder="1"/>
    <xf numFmtId="4" fontId="3" fillId="0" borderId="60" xfId="1" applyNumberFormat="1" applyFont="1" applyBorder="1"/>
    <xf numFmtId="3" fontId="3" fillId="3" borderId="60" xfId="1" applyNumberFormat="1" applyFont="1" applyFill="1" applyBorder="1" applyAlignment="1">
      <alignment horizontal="right"/>
    </xf>
    <xf numFmtId="4" fontId="3" fillId="3" borderId="60" xfId="1" applyNumberFormat="1" applyFont="1" applyFill="1" applyBorder="1" applyAlignment="1">
      <alignment horizontal="right"/>
    </xf>
    <xf numFmtId="3" fontId="3" fillId="0" borderId="109" xfId="1" applyNumberFormat="1" applyFont="1" applyBorder="1"/>
    <xf numFmtId="4" fontId="3" fillId="10" borderId="7" xfId="1" applyNumberFormat="1" applyFont="1" applyFill="1" applyBorder="1"/>
    <xf numFmtId="4" fontId="7" fillId="4" borderId="21" xfId="1" applyNumberFormat="1" applyFont="1" applyFill="1" applyBorder="1" applyAlignment="1">
      <alignment horizontal="center" vertical="center" wrapText="1"/>
    </xf>
    <xf numFmtId="4" fontId="8" fillId="8" borderId="1" xfId="1" applyNumberFormat="1" applyFont="1" applyFill="1" applyBorder="1" applyAlignment="1">
      <alignment horizontal="right"/>
    </xf>
    <xf numFmtId="4" fontId="3" fillId="10" borderId="10" xfId="1" applyNumberFormat="1" applyFont="1" applyFill="1" applyBorder="1"/>
    <xf numFmtId="4" fontId="23" fillId="10" borderId="7" xfId="1" applyNumberFormat="1" applyFont="1" applyFill="1" applyBorder="1"/>
    <xf numFmtId="4" fontId="24" fillId="10" borderId="7" xfId="1" applyNumberFormat="1" applyFont="1" applyFill="1" applyBorder="1" applyAlignment="1">
      <alignment horizontal="right"/>
    </xf>
    <xf numFmtId="4" fontId="24" fillId="10" borderId="7" xfId="1" applyNumberFormat="1" applyFont="1" applyFill="1" applyBorder="1" applyAlignment="1">
      <alignment horizontal="left"/>
    </xf>
    <xf numFmtId="4" fontId="7" fillId="12" borderId="7" xfId="1" applyNumberFormat="1" applyFont="1" applyFill="1" applyBorder="1"/>
    <xf numFmtId="4" fontId="26" fillId="10" borderId="7" xfId="1" applyNumberFormat="1" applyFont="1" applyFill="1" applyBorder="1"/>
    <xf numFmtId="4" fontId="30" fillId="10" borderId="7" xfId="1" applyNumberFormat="1" applyFont="1" applyFill="1" applyBorder="1" applyAlignment="1">
      <alignment horizontal="right"/>
    </xf>
    <xf numFmtId="4" fontId="3" fillId="10" borderId="7" xfId="1" applyNumberFormat="1" applyFont="1" applyFill="1" applyBorder="1" applyAlignment="1">
      <alignment horizontal="left"/>
    </xf>
    <xf numFmtId="4" fontId="3" fillId="10" borderId="7" xfId="1" applyNumberFormat="1" applyFont="1" applyFill="1" applyBorder="1" applyAlignment="1">
      <alignment horizontal="right"/>
    </xf>
    <xf numFmtId="4" fontId="30" fillId="10" borderId="7" xfId="1" applyNumberFormat="1" applyFont="1" applyFill="1" applyBorder="1"/>
    <xf numFmtId="4" fontId="1" fillId="10" borderId="7" xfId="1" applyNumberFormat="1" applyFont="1" applyFill="1" applyBorder="1"/>
    <xf numFmtId="4" fontId="2" fillId="10" borderId="7" xfId="1" applyNumberFormat="1" applyFont="1" applyFill="1" applyBorder="1" applyAlignment="1">
      <alignment horizontal="center" vertical="center"/>
    </xf>
    <xf numFmtId="4" fontId="0" fillId="10" borderId="7" xfId="0" applyNumberFormat="1" applyFill="1" applyBorder="1"/>
    <xf numFmtId="4" fontId="3" fillId="10" borderId="4" xfId="1" applyNumberFormat="1" applyFont="1" applyFill="1" applyBorder="1"/>
    <xf numFmtId="4" fontId="8" fillId="12" borderId="1" xfId="1" applyNumberFormat="1" applyFont="1" applyFill="1" applyBorder="1" applyAlignment="1">
      <alignment horizontal="right"/>
    </xf>
    <xf numFmtId="4" fontId="3" fillId="10" borderId="10" xfId="1" applyNumberFormat="1" applyFont="1" applyFill="1" applyBorder="1" applyAlignment="1">
      <alignment horizontal="right"/>
    </xf>
    <xf numFmtId="4" fontId="3" fillId="10" borderId="18" xfId="1" applyNumberFormat="1" applyFont="1" applyFill="1" applyBorder="1" applyAlignment="1">
      <alignment horizontal="right"/>
    </xf>
    <xf numFmtId="4" fontId="3" fillId="10" borderId="11" xfId="1" applyNumberFormat="1" applyFont="1" applyFill="1" applyBorder="1"/>
    <xf numFmtId="4" fontId="24" fillId="10" borderId="8" xfId="1" applyNumberFormat="1" applyFont="1" applyFill="1" applyBorder="1" applyAlignment="1">
      <alignment horizontal="left"/>
    </xf>
    <xf numFmtId="4" fontId="3" fillId="10" borderId="8" xfId="1" applyNumberFormat="1" applyFont="1" applyFill="1" applyBorder="1"/>
    <xf numFmtId="4" fontId="3" fillId="10" borderId="8" xfId="1" applyNumberFormat="1" applyFont="1" applyFill="1" applyBorder="1" applyAlignment="1">
      <alignment horizontal="left"/>
    </xf>
    <xf numFmtId="4" fontId="3" fillId="10" borderId="5" xfId="1" applyNumberFormat="1" applyFont="1" applyFill="1" applyBorder="1"/>
    <xf numFmtId="4" fontId="7" fillId="2" borderId="1" xfId="1" applyNumberFormat="1" applyFont="1" applyFill="1" applyBorder="1" applyAlignment="1">
      <alignment horizontal="right"/>
    </xf>
    <xf numFmtId="4" fontId="7" fillId="8" borderId="34" xfId="1" applyNumberFormat="1" applyFont="1" applyFill="1" applyBorder="1"/>
    <xf numFmtId="4" fontId="3" fillId="10" borderId="39" xfId="1" applyNumberFormat="1" applyFont="1" applyFill="1" applyBorder="1"/>
    <xf numFmtId="4" fontId="3" fillId="10" borderId="44" xfId="1" applyNumberFormat="1" applyFont="1" applyFill="1" applyBorder="1"/>
    <xf numFmtId="4" fontId="3" fillId="10" borderId="49" xfId="1" applyNumberFormat="1" applyFont="1" applyFill="1" applyBorder="1"/>
    <xf numFmtId="4" fontId="33" fillId="2" borderId="34" xfId="1" applyNumberFormat="1" applyFont="1" applyFill="1" applyBorder="1"/>
    <xf numFmtId="4" fontId="8" fillId="8" borderId="1" xfId="1" applyNumberFormat="1" applyFont="1" applyFill="1" applyBorder="1"/>
    <xf numFmtId="4" fontId="3" fillId="10" borderId="18" xfId="1" applyNumberFormat="1" applyFont="1" applyFill="1" applyBorder="1"/>
    <xf numFmtId="4" fontId="8" fillId="8" borderId="34" xfId="1" applyNumberFormat="1" applyFont="1" applyFill="1" applyBorder="1"/>
    <xf numFmtId="4" fontId="3" fillId="10" borderId="53" xfId="1" applyNumberFormat="1" applyFont="1" applyFill="1" applyBorder="1"/>
    <xf numFmtId="4" fontId="3" fillId="10" borderId="56" xfId="1" applyNumberFormat="1" applyFont="1" applyFill="1" applyBorder="1"/>
    <xf numFmtId="4" fontId="3" fillId="10" borderId="56" xfId="1" applyNumberFormat="1" applyFont="1" applyFill="1" applyBorder="1" applyAlignment="1">
      <alignment horizontal="left"/>
    </xf>
    <xf numFmtId="4" fontId="24" fillId="10" borderId="56" xfId="1" applyNumberFormat="1" applyFont="1" applyFill="1" applyBorder="1" applyAlignment="1">
      <alignment horizontal="left"/>
    </xf>
    <xf numFmtId="4" fontId="3" fillId="10" borderId="56" xfId="1" applyNumberFormat="1" applyFont="1" applyFill="1" applyBorder="1" applyAlignment="1">
      <alignment horizontal="right"/>
    </xf>
    <xf numFmtId="4" fontId="3" fillId="10" borderId="62" xfId="1" applyNumberFormat="1" applyFont="1" applyFill="1" applyBorder="1"/>
    <xf numFmtId="4" fontId="33" fillId="2" borderId="34" xfId="1" applyNumberFormat="1" applyFont="1" applyFill="1" applyBorder="1" applyAlignment="1">
      <alignment horizontal="right"/>
    </xf>
    <xf numFmtId="4" fontId="22" fillId="10" borderId="7" xfId="1" applyNumberFormat="1" applyFont="1" applyFill="1" applyBorder="1"/>
    <xf numFmtId="4" fontId="22" fillId="10" borderId="7" xfId="1" applyNumberFormat="1" applyFont="1" applyFill="1" applyBorder="1" applyAlignment="1">
      <alignment horizontal="left"/>
    </xf>
    <xf numFmtId="4" fontId="3" fillId="10" borderId="4" xfId="1" applyNumberFormat="1" applyFont="1" applyFill="1" applyBorder="1" applyAlignment="1">
      <alignment horizontal="right"/>
    </xf>
    <xf numFmtId="4" fontId="8" fillId="12" borderId="1" xfId="1" applyNumberFormat="1" applyFont="1" applyFill="1" applyBorder="1"/>
    <xf numFmtId="4" fontId="7" fillId="10" borderId="4" xfId="1" applyNumberFormat="1" applyFont="1" applyFill="1" applyBorder="1" applyAlignment="1">
      <alignment horizontal="right"/>
    </xf>
    <xf numFmtId="4" fontId="14" fillId="10" borderId="10" xfId="1" applyNumberFormat="1" applyFont="1" applyFill="1" applyBorder="1"/>
    <xf numFmtId="4" fontId="36" fillId="10" borderId="7" xfId="1" applyNumberFormat="1" applyFont="1" applyFill="1" applyBorder="1" applyAlignment="1">
      <alignment horizontal="left"/>
    </xf>
    <xf numFmtId="4" fontId="14" fillId="10" borderId="7" xfId="1" applyNumberFormat="1" applyFont="1" applyFill="1" applyBorder="1"/>
    <xf numFmtId="4" fontId="1" fillId="10" borderId="7" xfId="1" applyNumberFormat="1" applyFont="1" applyFill="1" applyBorder="1" applyAlignment="1">
      <alignment horizontal="right"/>
    </xf>
    <xf numFmtId="4" fontId="37" fillId="10" borderId="7" xfId="1" applyNumberFormat="1" applyFont="1" applyFill="1" applyBorder="1" applyAlignment="1">
      <alignment horizontal="right"/>
    </xf>
    <xf numFmtId="4" fontId="10" fillId="10" borderId="7" xfId="1" applyNumberFormat="1" applyFont="1" applyFill="1" applyBorder="1" applyAlignment="1">
      <alignment horizontal="center" vertical="center"/>
    </xf>
    <xf numFmtId="4" fontId="7" fillId="10" borderId="7" xfId="1" applyNumberFormat="1" applyFont="1" applyFill="1" applyBorder="1" applyAlignment="1">
      <alignment horizontal="right"/>
    </xf>
    <xf numFmtId="4" fontId="8" fillId="2" borderId="1" xfId="1" applyNumberFormat="1" applyFont="1" applyFill="1" applyBorder="1"/>
    <xf numFmtId="4" fontId="8" fillId="8" borderId="2" xfId="1" applyNumberFormat="1" applyFont="1" applyFill="1" applyBorder="1"/>
    <xf numFmtId="4" fontId="7" fillId="10" borderId="5" xfId="1" applyNumberFormat="1" applyFont="1" applyFill="1" applyBorder="1" applyAlignment="1">
      <alignment horizontal="center"/>
    </xf>
    <xf numFmtId="4" fontId="7" fillId="12" borderId="2" xfId="1" applyNumberFormat="1" applyFont="1" applyFill="1" applyBorder="1" applyAlignment="1">
      <alignment horizontal="right"/>
    </xf>
    <xf numFmtId="4" fontId="37" fillId="10" borderId="8" xfId="1" applyNumberFormat="1" applyFont="1" applyFill="1" applyBorder="1" applyAlignment="1">
      <alignment horizontal="left"/>
    </xf>
    <xf numFmtId="4" fontId="10" fillId="10" borderId="8" xfId="1" applyNumberFormat="1" applyFont="1" applyFill="1" applyBorder="1" applyAlignment="1">
      <alignment horizontal="center" vertical="center"/>
    </xf>
    <xf numFmtId="4" fontId="14" fillId="10" borderId="8" xfId="1" applyNumberFormat="1" applyFont="1" applyFill="1" applyBorder="1" applyAlignment="1">
      <alignment horizontal="left"/>
    </xf>
    <xf numFmtId="4" fontId="8" fillId="12" borderId="2" xfId="1" applyNumberFormat="1" applyFont="1" applyFill="1" applyBorder="1"/>
    <xf numFmtId="4" fontId="3" fillId="10" borderId="5" xfId="1" applyNumberFormat="1" applyFont="1" applyFill="1" applyBorder="1" applyAlignment="1">
      <alignment horizontal="left"/>
    </xf>
    <xf numFmtId="4" fontId="3" fillId="10" borderId="19" xfId="1" applyNumberFormat="1" applyFont="1" applyFill="1" applyBorder="1"/>
    <xf numFmtId="4" fontId="8" fillId="2" borderId="15" xfId="1" applyNumberFormat="1" applyFont="1" applyFill="1" applyBorder="1"/>
    <xf numFmtId="4" fontId="21" fillId="10" borderId="8" xfId="1" applyNumberFormat="1" applyFont="1" applyFill="1" applyBorder="1"/>
    <xf numFmtId="4" fontId="21" fillId="10" borderId="8" xfId="1" applyNumberFormat="1" applyFont="1" applyFill="1" applyBorder="1" applyAlignment="1">
      <alignment horizontal="right"/>
    </xf>
    <xf numFmtId="4" fontId="35" fillId="10" borderId="8" xfId="1" applyNumberFormat="1" applyFont="1" applyFill="1" applyBorder="1" applyAlignment="1">
      <alignment horizontal="right"/>
    </xf>
    <xf numFmtId="4" fontId="3" fillId="10" borderId="8" xfId="1" applyNumberFormat="1" applyFont="1" applyFill="1" applyBorder="1" applyAlignment="1">
      <alignment horizontal="right"/>
    </xf>
    <xf numFmtId="4" fontId="24" fillId="10" borderId="8" xfId="1" applyNumberFormat="1" applyFont="1" applyFill="1" applyBorder="1"/>
    <xf numFmtId="4" fontId="28" fillId="10" borderId="8" xfId="1" applyNumberFormat="1" applyFont="1" applyFill="1" applyBorder="1" applyAlignment="1">
      <alignment horizontal="left"/>
    </xf>
    <xf numFmtId="4" fontId="14" fillId="10" borderId="8" xfId="1" applyNumberFormat="1" applyFont="1" applyFill="1" applyBorder="1" applyAlignment="1">
      <alignment horizontal="right"/>
    </xf>
    <xf numFmtId="4" fontId="28" fillId="10" borderId="19" xfId="1" applyNumberFormat="1" applyFont="1" applyFill="1" applyBorder="1" applyAlignment="1">
      <alignment horizontal="left"/>
    </xf>
    <xf numFmtId="4" fontId="21" fillId="10" borderId="81" xfId="1" applyNumberFormat="1" applyFont="1" applyFill="1" applyBorder="1" applyAlignment="1">
      <alignment horizontal="left"/>
    </xf>
    <xf numFmtId="4" fontId="8" fillId="8" borderId="75" xfId="1" applyNumberFormat="1" applyFont="1" applyFill="1" applyBorder="1"/>
    <xf numFmtId="4" fontId="14" fillId="10" borderId="78" xfId="1" applyNumberFormat="1" applyFont="1" applyFill="1" applyBorder="1"/>
    <xf numFmtId="4" fontId="14" fillId="10" borderId="80" xfId="1" applyNumberFormat="1" applyFont="1" applyFill="1" applyBorder="1"/>
    <xf numFmtId="4" fontId="14" fillId="10" borderId="80" xfId="1" applyNumberFormat="1" applyFont="1" applyFill="1" applyBorder="1" applyAlignment="1">
      <alignment horizontal="right"/>
    </xf>
    <xf numFmtId="4" fontId="14" fillId="10" borderId="82" xfId="1" applyNumberFormat="1" applyFont="1" applyFill="1" applyBorder="1"/>
    <xf numFmtId="4" fontId="33" fillId="10" borderId="75" xfId="1" applyNumberFormat="1" applyFont="1" applyFill="1" applyBorder="1" applyAlignment="1">
      <alignment horizontal="right"/>
    </xf>
    <xf numFmtId="4" fontId="3" fillId="10" borderId="78" xfId="1" applyNumberFormat="1" applyFont="1" applyFill="1" applyBorder="1" applyAlignment="1">
      <alignment horizontal="right"/>
    </xf>
    <xf numFmtId="4" fontId="24" fillId="10" borderId="80" xfId="1" applyNumberFormat="1" applyFont="1" applyFill="1" applyBorder="1" applyAlignment="1">
      <alignment horizontal="right"/>
    </xf>
    <xf numFmtId="4" fontId="3" fillId="10" borderId="82" xfId="1" applyNumberFormat="1" applyFont="1" applyFill="1" applyBorder="1" applyAlignment="1">
      <alignment horizontal="right"/>
    </xf>
    <xf numFmtId="4" fontId="24" fillId="10" borderId="80" xfId="1" applyNumberFormat="1" applyFont="1" applyFill="1" applyBorder="1"/>
    <xf numFmtId="4" fontId="3" fillId="10" borderId="78" xfId="1" applyNumberFormat="1" applyFont="1" applyFill="1" applyBorder="1"/>
    <xf numFmtId="4" fontId="3" fillId="10" borderId="80" xfId="1" applyNumberFormat="1" applyFont="1" applyFill="1" applyBorder="1"/>
    <xf numFmtId="4" fontId="42" fillId="10" borderId="80" xfId="1" applyNumberFormat="1" applyFont="1" applyFill="1" applyBorder="1" applyAlignment="1">
      <alignment horizontal="right"/>
    </xf>
    <xf numFmtId="4" fontId="8" fillId="2" borderId="82" xfId="1" applyNumberFormat="1" applyFont="1" applyFill="1" applyBorder="1"/>
    <xf numFmtId="4" fontId="7" fillId="5" borderId="1" xfId="1" applyNumberFormat="1" applyFont="1" applyFill="1" applyBorder="1" applyAlignment="1">
      <alignment horizontal="right"/>
    </xf>
    <xf numFmtId="4" fontId="7" fillId="2" borderId="90" xfId="1" applyNumberFormat="1" applyFont="1" applyFill="1" applyBorder="1"/>
    <xf numFmtId="4" fontId="7" fillId="2" borderId="8" xfId="1" applyNumberFormat="1" applyFont="1" applyFill="1" applyBorder="1"/>
    <xf numFmtId="4" fontId="21" fillId="10" borderId="8" xfId="1" applyNumberFormat="1" applyFont="1" applyFill="1" applyBorder="1" applyAlignment="1">
      <alignment horizontal="left"/>
    </xf>
    <xf numFmtId="4" fontId="1" fillId="0" borderId="8" xfId="1" applyNumberFormat="1" applyFont="1" applyBorder="1"/>
    <xf numFmtId="4" fontId="1" fillId="10" borderId="8" xfId="1" applyNumberFormat="1" applyFont="1" applyFill="1" applyBorder="1"/>
    <xf numFmtId="4" fontId="14" fillId="10" borderId="8" xfId="1" applyNumberFormat="1" applyFont="1" applyFill="1" applyBorder="1"/>
    <xf numFmtId="4" fontId="10" fillId="0" borderId="8" xfId="1" applyNumberFormat="1" applyFont="1" applyFill="1" applyBorder="1" applyAlignment="1">
      <alignment horizontal="center" vertical="center"/>
    </xf>
    <xf numFmtId="4" fontId="7" fillId="15" borderId="8" xfId="1" applyNumberFormat="1" applyFont="1" applyFill="1" applyBorder="1"/>
    <xf numFmtId="4" fontId="8" fillId="16" borderId="8" xfId="1" applyNumberFormat="1" applyFont="1" applyFill="1" applyBorder="1"/>
    <xf numFmtId="4" fontId="3" fillId="0" borderId="67" xfId="1" applyNumberFormat="1" applyFont="1" applyBorder="1"/>
    <xf numFmtId="4" fontId="7" fillId="5" borderId="84" xfId="1" applyNumberFormat="1" applyFont="1" applyFill="1" applyBorder="1" applyAlignment="1">
      <alignment horizontal="right"/>
    </xf>
    <xf numFmtId="4" fontId="7" fillId="5" borderId="101" xfId="1" applyNumberFormat="1" applyFont="1" applyFill="1" applyBorder="1"/>
    <xf numFmtId="4" fontId="7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/>
    </xf>
    <xf numFmtId="4" fontId="3" fillId="10" borderId="104" xfId="1" applyNumberFormat="1" applyFont="1" applyFill="1" applyBorder="1" applyAlignment="1">
      <alignment horizontal="right"/>
    </xf>
    <xf numFmtId="4" fontId="3" fillId="10" borderId="44" xfId="1" applyNumberFormat="1" applyFont="1" applyFill="1" applyBorder="1" applyAlignment="1">
      <alignment horizontal="right"/>
    </xf>
    <xf numFmtId="4" fontId="3" fillId="10" borderId="49" xfId="1" applyNumberFormat="1" applyFont="1" applyFill="1" applyBorder="1" applyAlignment="1">
      <alignment horizontal="right"/>
    </xf>
    <xf numFmtId="4" fontId="3" fillId="2" borderId="34" xfId="1" applyNumberFormat="1" applyFont="1" applyFill="1" applyBorder="1" applyAlignment="1">
      <alignment horizontal="right"/>
    </xf>
    <xf numFmtId="0" fontId="49" fillId="0" borderId="8" xfId="1" applyFont="1" applyFill="1" applyBorder="1"/>
    <xf numFmtId="4" fontId="49" fillId="10" borderId="7" xfId="1" applyNumberFormat="1" applyFont="1" applyFill="1" applyBorder="1" applyAlignment="1">
      <alignment horizontal="left"/>
    </xf>
    <xf numFmtId="4" fontId="39" fillId="10" borderId="8" xfId="1" applyNumberFormat="1" applyFont="1" applyFill="1" applyBorder="1" applyAlignment="1">
      <alignment horizontal="left"/>
    </xf>
    <xf numFmtId="4" fontId="48" fillId="10" borderId="7" xfId="1" applyNumberFormat="1" applyFont="1" applyFill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8" fillId="19" borderId="3" xfId="1" applyFont="1" applyFill="1" applyBorder="1"/>
    <xf numFmtId="0" fontId="8" fillId="19" borderId="2" xfId="1" applyFont="1" applyFill="1" applyBorder="1"/>
    <xf numFmtId="3" fontId="8" fillId="19" borderId="2" xfId="1" applyNumberFormat="1" applyFont="1" applyFill="1" applyBorder="1" applyAlignment="1">
      <alignment horizontal="right"/>
    </xf>
    <xf numFmtId="3" fontId="8" fillId="19" borderId="2" xfId="1" applyNumberFormat="1" applyFont="1" applyFill="1" applyBorder="1"/>
    <xf numFmtId="0" fontId="14" fillId="19" borderId="3" xfId="1" applyFont="1" applyFill="1" applyBorder="1"/>
    <xf numFmtId="0" fontId="14" fillId="19" borderId="2" xfId="1" applyFont="1" applyFill="1" applyBorder="1"/>
    <xf numFmtId="4" fontId="14" fillId="12" borderId="2" xfId="1" applyNumberFormat="1" applyFont="1" applyFill="1" applyBorder="1"/>
    <xf numFmtId="4" fontId="14" fillId="12" borderId="2" xfId="1" applyNumberFormat="1" applyFont="1" applyFill="1" applyBorder="1" applyAlignment="1">
      <alignment horizontal="left"/>
    </xf>
    <xf numFmtId="4" fontId="48" fillId="10" borderId="8" xfId="1" applyNumberFormat="1" applyFont="1" applyFill="1" applyBorder="1" applyAlignment="1">
      <alignment horizontal="left"/>
    </xf>
    <xf numFmtId="0" fontId="3" fillId="0" borderId="110" xfId="1" applyFont="1" applyBorder="1" applyAlignment="1">
      <alignment horizontal="left"/>
    </xf>
    <xf numFmtId="0" fontId="3" fillId="0" borderId="108" xfId="1" applyFont="1" applyBorder="1" applyAlignment="1">
      <alignment horizontal="left"/>
    </xf>
    <xf numFmtId="0" fontId="3" fillId="0" borderId="60" xfId="1" applyFont="1" applyBorder="1" applyAlignment="1">
      <alignment horizontal="left"/>
    </xf>
    <xf numFmtId="3" fontId="3" fillId="3" borderId="60" xfId="1" applyNumberFormat="1" applyFont="1" applyFill="1" applyBorder="1"/>
    <xf numFmtId="4" fontId="3" fillId="3" borderId="60" xfId="1" applyNumberFormat="1" applyFont="1" applyFill="1" applyBorder="1"/>
    <xf numFmtId="4" fontId="20" fillId="18" borderId="0" xfId="2" applyNumberFormat="1" applyFont="1" applyFill="1" applyBorder="1" applyAlignment="1" applyProtection="1"/>
    <xf numFmtId="4" fontId="1" fillId="18" borderId="0" xfId="1" applyNumberFormat="1" applyFont="1" applyFill="1" applyBorder="1"/>
    <xf numFmtId="4" fontId="2" fillId="18" borderId="0" xfId="1" applyNumberFormat="1" applyFont="1" applyFill="1" applyBorder="1" applyAlignment="1"/>
    <xf numFmtId="4" fontId="10" fillId="18" borderId="0" xfId="1" applyNumberFormat="1" applyFont="1" applyFill="1" applyBorder="1" applyAlignment="1">
      <alignment horizontal="justify" vertical="top"/>
    </xf>
    <xf numFmtId="4" fontId="8" fillId="18" borderId="0" xfId="1" applyNumberFormat="1" applyFont="1" applyFill="1" applyBorder="1"/>
    <xf numFmtId="4" fontId="3" fillId="18" borderId="0" xfId="1" applyNumberFormat="1" applyFont="1" applyFill="1" applyBorder="1"/>
    <xf numFmtId="4" fontId="7" fillId="18" borderId="0" xfId="1" applyNumberFormat="1" applyFont="1" applyFill="1" applyBorder="1"/>
    <xf numFmtId="4" fontId="24" fillId="18" borderId="0" xfId="1" applyNumberFormat="1" applyFont="1" applyFill="1" applyBorder="1"/>
    <xf numFmtId="4" fontId="30" fillId="18" borderId="0" xfId="1" applyNumberFormat="1" applyFont="1" applyFill="1" applyBorder="1" applyAlignment="1">
      <alignment horizontal="right"/>
    </xf>
    <xf numFmtId="4" fontId="30" fillId="18" borderId="0" xfId="1" applyNumberFormat="1" applyFont="1" applyFill="1" applyBorder="1"/>
    <xf numFmtId="4" fontId="3" fillId="18" borderId="0" xfId="1" applyNumberFormat="1" applyFont="1" applyFill="1" applyBorder="1" applyAlignment="1">
      <alignment horizontal="right"/>
    </xf>
    <xf numFmtId="4" fontId="24" fillId="18" borderId="0" xfId="1" applyNumberFormat="1" applyFont="1" applyFill="1" applyBorder="1" applyAlignment="1">
      <alignment horizontal="right"/>
    </xf>
    <xf numFmtId="4" fontId="16" fillId="18" borderId="0" xfId="1" applyNumberFormat="1" applyFont="1" applyFill="1" applyBorder="1" applyAlignment="1">
      <alignment horizontal="right"/>
    </xf>
    <xf numFmtId="4" fontId="0" fillId="18" borderId="0" xfId="0" applyNumberFormat="1" applyFill="1"/>
    <xf numFmtId="4" fontId="3" fillId="18" borderId="0" xfId="1" applyNumberFormat="1" applyFont="1" applyFill="1" applyBorder="1" applyAlignment="1">
      <alignment horizontal="left"/>
    </xf>
    <xf numFmtId="4" fontId="24" fillId="18" borderId="0" xfId="1" applyNumberFormat="1" applyFont="1" applyFill="1" applyBorder="1" applyAlignment="1">
      <alignment horizontal="left"/>
    </xf>
    <xf numFmtId="4" fontId="7" fillId="18" borderId="0" xfId="1" applyNumberFormat="1" applyFont="1" applyFill="1" applyBorder="1" applyAlignment="1">
      <alignment horizontal="right"/>
    </xf>
    <xf numFmtId="4" fontId="10" fillId="18" borderId="0" xfId="1" applyNumberFormat="1" applyFont="1" applyFill="1" applyBorder="1" applyAlignment="1">
      <alignment horizontal="justify" vertical="center"/>
    </xf>
    <xf numFmtId="4" fontId="2" fillId="18" borderId="0" xfId="1" applyNumberFormat="1" applyFont="1" applyFill="1" applyBorder="1" applyAlignment="1">
      <alignment horizontal="right"/>
    </xf>
    <xf numFmtId="4" fontId="8" fillId="18" borderId="0" xfId="1" applyNumberFormat="1" applyFont="1" applyFill="1" applyBorder="1" applyAlignment="1">
      <alignment horizontal="right"/>
    </xf>
    <xf numFmtId="4" fontId="1" fillId="18" borderId="0" xfId="1" applyNumberFormat="1" applyFont="1" applyFill="1" applyBorder="1" applyAlignment="1">
      <alignment horizontal="center"/>
    </xf>
    <xf numFmtId="4" fontId="21" fillId="18" borderId="0" xfId="1" applyNumberFormat="1" applyFont="1" applyFill="1" applyBorder="1" applyAlignment="1">
      <alignment horizontal="left"/>
    </xf>
    <xf numFmtId="4" fontId="3" fillId="18" borderId="0" xfId="1" applyNumberFormat="1" applyFont="1" applyFill="1" applyBorder="1" applyAlignment="1">
      <alignment horizontal="right" vertical="center"/>
    </xf>
    <xf numFmtId="4" fontId="3" fillId="18" borderId="0" xfId="1" applyNumberFormat="1" applyFont="1" applyFill="1" applyBorder="1" applyAlignment="1">
      <alignment horizontal="left" vertical="center"/>
    </xf>
    <xf numFmtId="4" fontId="21" fillId="18" borderId="0" xfId="1" applyNumberFormat="1" applyFont="1" applyFill="1" applyBorder="1"/>
    <xf numFmtId="4" fontId="14" fillId="18" borderId="0" xfId="1" applyNumberFormat="1" applyFont="1" applyFill="1" applyBorder="1"/>
    <xf numFmtId="4" fontId="10" fillId="18" borderId="0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11" fillId="13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left"/>
    </xf>
    <xf numFmtId="0" fontId="17" fillId="2" borderId="2" xfId="1" applyFont="1" applyFill="1" applyBorder="1" applyAlignment="1">
      <alignment horizontal="left"/>
    </xf>
    <xf numFmtId="0" fontId="9" fillId="2" borderId="20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2" fillId="4" borderId="28" xfId="1" applyFont="1" applyFill="1" applyBorder="1" applyAlignment="1">
      <alignment horizontal="center"/>
    </xf>
    <xf numFmtId="0" fontId="2" fillId="4" borderId="29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18" fillId="0" borderId="45" xfId="1" applyFont="1" applyFill="1" applyBorder="1" applyAlignment="1">
      <alignment horizontal="center" vertical="top"/>
    </xf>
    <xf numFmtId="0" fontId="18" fillId="0" borderId="86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0" fontId="18" fillId="0" borderId="40" xfId="1" applyFont="1" applyFill="1" applyBorder="1" applyAlignment="1">
      <alignment horizontal="center" vertical="top"/>
    </xf>
    <xf numFmtId="0" fontId="18" fillId="0" borderId="79" xfId="1" applyFont="1" applyFill="1" applyBorder="1" applyAlignment="1">
      <alignment horizontal="center" vertical="top"/>
    </xf>
    <xf numFmtId="0" fontId="21" fillId="0" borderId="40" xfId="1" applyFont="1" applyFill="1" applyBorder="1" applyAlignment="1">
      <alignment horizontal="center" vertical="top"/>
    </xf>
    <xf numFmtId="0" fontId="21" fillId="0" borderId="79" xfId="1" applyFont="1" applyFill="1" applyBorder="1" applyAlignment="1">
      <alignment horizontal="center" vertical="top"/>
    </xf>
    <xf numFmtId="0" fontId="3" fillId="0" borderId="35" xfId="1" applyFont="1" applyFill="1" applyBorder="1" applyAlignment="1">
      <alignment horizontal="center" vertical="top"/>
    </xf>
    <xf numFmtId="0" fontId="3" fillId="0" borderId="77" xfId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horizontal="center"/>
    </xf>
    <xf numFmtId="0" fontId="3" fillId="0" borderId="79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 vertical="top"/>
    </xf>
    <xf numFmtId="0" fontId="3" fillId="0" borderId="86" xfId="1" applyFont="1" applyFill="1" applyBorder="1" applyAlignment="1">
      <alignment horizontal="center" vertical="top"/>
    </xf>
    <xf numFmtId="0" fontId="18" fillId="0" borderId="35" xfId="1" applyFont="1" applyFill="1" applyBorder="1" applyAlignment="1">
      <alignment horizontal="center" vertical="top"/>
    </xf>
    <xf numFmtId="0" fontId="18" fillId="0" borderId="77" xfId="1" applyFont="1" applyFill="1" applyBorder="1" applyAlignment="1">
      <alignment horizontal="center" vertical="top"/>
    </xf>
    <xf numFmtId="0" fontId="18" fillId="0" borderId="40" xfId="1" applyFont="1" applyFill="1" applyBorder="1" applyAlignment="1">
      <alignment horizontal="center"/>
    </xf>
    <xf numFmtId="0" fontId="18" fillId="0" borderId="79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20" fillId="13" borderId="0" xfId="2" applyFont="1" applyFill="1" applyBorder="1" applyAlignment="1" applyProtection="1">
      <alignment horizontal="center"/>
    </xf>
  </cellXfs>
  <cellStyles count="4">
    <cellStyle name="čiarky_Rozpočet_2013_2015" xfId="3"/>
    <cellStyle name="meny_Rozpočet_2013_2015" xfId="2"/>
    <cellStyle name="Normálne" xfId="0" builtinId="0"/>
    <cellStyle name="normálne_Rozpočet_2013_2015" xfId="1"/>
  </cellStyles>
  <dxfs count="0"/>
  <tableStyles count="0" defaultTableStyle="TableStyleMedium2" defaultPivotStyle="PivotStyleLight16"/>
  <colors>
    <mruColors>
      <color rgb="FF0000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o26795/Desktop/Rozpo&#269;et%20-%20I.&#250;prava%202016/N&#225;vrh%20na%20I.%20&#250;pravu%20rozpo&#269;tu%2020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jmová časť"/>
      <sheetName val="príjmy"/>
      <sheetName val="Program 1"/>
      <sheetName val="Program 2"/>
      <sheetName val="Program 3"/>
      <sheetName val="Program 4"/>
      <sheetName val="Program 5"/>
      <sheetName val="Program 6"/>
      <sheetName val="Program 7"/>
      <sheetName val="Program 8"/>
      <sheetName val="Program 9"/>
      <sheetName val="Program 10"/>
      <sheetName val="Bilancia"/>
      <sheetName val="bilancia 2016_2017"/>
      <sheetName val="výdavky"/>
    </sheetNames>
    <sheetDataSet>
      <sheetData sheetId="0" refreshError="1"/>
      <sheetData sheetId="1" refreshError="1">
        <row r="113">
          <cell r="R113">
            <v>1850064</v>
          </cell>
        </row>
        <row r="207">
          <cell r="J207">
            <v>1614323.33</v>
          </cell>
          <cell r="K207">
            <v>1739112</v>
          </cell>
          <cell r="L207">
            <v>1718069</v>
          </cell>
        </row>
        <row r="208">
          <cell r="J208">
            <v>282356</v>
          </cell>
          <cell r="K208">
            <v>377694</v>
          </cell>
          <cell r="L208">
            <v>0</v>
          </cell>
        </row>
        <row r="209">
          <cell r="K209">
            <v>10585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0">
          <cell r="D30">
            <v>8441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4"/>
  <sheetViews>
    <sheetView tabSelected="1" view="pageBreakPreview" zoomScaleNormal="130" zoomScaleSheetLayoutView="100" workbookViewId="0">
      <selection activeCell="P18" sqref="P18"/>
    </sheetView>
  </sheetViews>
  <sheetFormatPr defaultRowHeight="12.75" x14ac:dyDescent="0.2"/>
  <cols>
    <col min="1" max="2" width="5" style="1" customWidth="1"/>
    <col min="3" max="3" width="32.42578125" style="1" customWidth="1"/>
    <col min="4" max="6" width="0" style="1" hidden="1" customWidth="1"/>
    <col min="7" max="7" width="0" style="6" hidden="1" customWidth="1"/>
    <col min="8" max="8" width="0" style="1" hidden="1" customWidth="1"/>
    <col min="9" max="9" width="6.28515625" style="1" hidden="1" customWidth="1"/>
    <col min="10" max="10" width="10.42578125" style="1" hidden="1" customWidth="1"/>
    <col min="11" max="11" width="9.85546875" style="5" customWidth="1"/>
    <col min="12" max="12" width="9.85546875" style="1" hidden="1" customWidth="1"/>
    <col min="13" max="13" width="12.28515625" style="5" customWidth="1"/>
    <col min="14" max="16" width="9.85546875" style="1" customWidth="1"/>
    <col min="17" max="17" width="11.7109375" style="1" customWidth="1"/>
    <col min="18" max="18" width="13.7109375" style="4" hidden="1" customWidth="1"/>
    <col min="19" max="19" width="12.85546875" style="4" hidden="1" customWidth="1"/>
    <col min="20" max="20" width="11" style="3" customWidth="1"/>
    <col min="21" max="22" width="10" style="3" customWidth="1"/>
    <col min="23" max="23" width="9.7109375" style="2" customWidth="1"/>
    <col min="24" max="24" width="18.140625" style="1" customWidth="1"/>
    <col min="25" max="16384" width="9.140625" style="1"/>
  </cols>
  <sheetData>
    <row r="2" spans="1:24" ht="15.75" x14ac:dyDescent="0.25">
      <c r="A2" s="1216" t="s">
        <v>439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1216"/>
      <c r="T2" s="260"/>
      <c r="U2" s="260"/>
      <c r="V2" s="260"/>
      <c r="W2" s="260"/>
    </row>
    <row r="4" spans="1:24" x14ac:dyDescent="0.2">
      <c r="C4" s="67" t="s">
        <v>4</v>
      </c>
    </row>
    <row r="5" spans="1:24" ht="16.5" thickBot="1" x14ac:dyDescent="0.3">
      <c r="A5" s="1217"/>
      <c r="B5" s="1217"/>
      <c r="C5" s="1217"/>
      <c r="D5" s="1217"/>
      <c r="E5" s="1217"/>
      <c r="F5" s="258"/>
      <c r="G5" s="258"/>
      <c r="H5" s="6"/>
      <c r="I5" s="6"/>
      <c r="J5" s="6"/>
      <c r="K5" s="6"/>
      <c r="L5" s="6"/>
      <c r="M5" s="1218" t="s">
        <v>124</v>
      </c>
      <c r="N5" s="1218"/>
      <c r="O5" s="1218"/>
      <c r="P5" s="1218"/>
      <c r="Q5" s="1218"/>
      <c r="R5" s="1218"/>
      <c r="S5" s="1218"/>
      <c r="T5" s="115"/>
      <c r="U5" s="115"/>
      <c r="V5" s="115"/>
      <c r="W5" s="115"/>
    </row>
    <row r="6" spans="1:24" ht="16.5" hidden="1" thickBot="1" x14ac:dyDescent="0.3">
      <c r="A6" s="259"/>
      <c r="B6" s="259"/>
      <c r="C6" s="259"/>
      <c r="D6" s="259"/>
      <c r="E6" s="259"/>
      <c r="F6" s="258"/>
      <c r="G6" s="258"/>
      <c r="H6" s="6"/>
      <c r="I6" s="6"/>
      <c r="J6" s="6"/>
      <c r="K6" s="223"/>
      <c r="L6" s="6"/>
      <c r="M6" s="223"/>
      <c r="N6" s="223"/>
      <c r="O6" s="223"/>
      <c r="P6" s="223"/>
      <c r="Q6" s="223"/>
      <c r="R6" s="224"/>
      <c r="S6" s="224"/>
      <c r="T6" s="223"/>
      <c r="U6" s="223"/>
      <c r="V6" s="223"/>
      <c r="W6" s="222"/>
    </row>
    <row r="7" spans="1:24" ht="13.5" hidden="1" thickBot="1" x14ac:dyDescent="0.25"/>
    <row r="8" spans="1:24" s="3" customFormat="1" ht="34.5" thickBot="1" x14ac:dyDescent="0.25">
      <c r="A8" s="194" t="s">
        <v>4</v>
      </c>
      <c r="B8" s="193"/>
      <c r="C8" s="257"/>
      <c r="D8" s="191"/>
      <c r="E8" s="190"/>
      <c r="F8" s="191"/>
      <c r="G8" s="190"/>
      <c r="H8" s="191"/>
      <c r="I8" s="190"/>
      <c r="J8" s="190">
        <v>2014</v>
      </c>
      <c r="K8" s="189" t="s">
        <v>5</v>
      </c>
      <c r="L8" s="187" t="s">
        <v>6</v>
      </c>
      <c r="M8" s="189" t="s">
        <v>417</v>
      </c>
      <c r="N8" s="188" t="s">
        <v>418</v>
      </c>
      <c r="O8" s="188" t="s">
        <v>419</v>
      </c>
      <c r="P8" s="188" t="s">
        <v>437</v>
      </c>
      <c r="Q8" s="188" t="s">
        <v>438</v>
      </c>
      <c r="R8" s="186">
        <v>2019</v>
      </c>
      <c r="S8" s="186">
        <v>2020</v>
      </c>
      <c r="T8" s="119"/>
      <c r="U8" s="119"/>
      <c r="V8" s="119"/>
      <c r="W8" s="118"/>
    </row>
    <row r="9" spans="1:24" s="175" customFormat="1" ht="13.5" thickBot="1" x14ac:dyDescent="0.25">
      <c r="A9" s="151" t="s">
        <v>123</v>
      </c>
      <c r="B9" s="256"/>
      <c r="C9" s="255"/>
      <c r="D9" s="252"/>
      <c r="E9" s="254"/>
      <c r="F9" s="252"/>
      <c r="G9" s="254"/>
      <c r="H9" s="252"/>
      <c r="I9" s="254"/>
      <c r="J9" s="252">
        <f>J10+J11</f>
        <v>766203</v>
      </c>
      <c r="K9" s="253">
        <f>K10+K11</f>
        <v>887203</v>
      </c>
      <c r="L9" s="253">
        <f>L10+L11</f>
        <v>844958</v>
      </c>
      <c r="M9" s="253">
        <f>M10+M11</f>
        <v>892981.19000000006</v>
      </c>
      <c r="N9" s="252">
        <f>SUM(N10,N11)</f>
        <v>943270</v>
      </c>
      <c r="O9" s="252">
        <f>O10+O11</f>
        <v>953797</v>
      </c>
      <c r="P9" s="252">
        <f>P10+P11</f>
        <v>953797</v>
      </c>
      <c r="Q9" s="254">
        <f>Q10+Q11</f>
        <v>1015163.92</v>
      </c>
      <c r="R9" s="251">
        <f>SUM(R10,R11)</f>
        <v>956203</v>
      </c>
      <c r="S9" s="251">
        <f>SUM(S10,S11)</f>
        <v>966203</v>
      </c>
      <c r="T9" s="250"/>
      <c r="U9" s="250"/>
      <c r="V9" s="250"/>
      <c r="W9" s="249"/>
    </row>
    <row r="10" spans="1:24" s="3" customFormat="1" x14ac:dyDescent="0.2">
      <c r="A10" s="143">
        <v>111</v>
      </c>
      <c r="B10" s="142" t="s">
        <v>88</v>
      </c>
      <c r="C10" s="142" t="s">
        <v>122</v>
      </c>
      <c r="D10" s="210"/>
      <c r="E10" s="179"/>
      <c r="F10" s="210"/>
      <c r="G10" s="210"/>
      <c r="H10" s="210"/>
      <c r="I10" s="210"/>
      <c r="J10" s="210">
        <v>600000</v>
      </c>
      <c r="K10" s="210">
        <v>721000</v>
      </c>
      <c r="L10" s="210">
        <v>678755</v>
      </c>
      <c r="M10" s="210">
        <v>769907.41</v>
      </c>
      <c r="N10" s="248">
        <v>780000</v>
      </c>
      <c r="O10" s="248">
        <v>780000</v>
      </c>
      <c r="P10" s="248">
        <v>780000</v>
      </c>
      <c r="Q10" s="1021">
        <v>852522.05</v>
      </c>
      <c r="R10" s="247">
        <v>790000</v>
      </c>
      <c r="S10" s="247">
        <v>800000</v>
      </c>
      <c r="T10" s="52"/>
      <c r="U10" s="52"/>
      <c r="V10" s="52"/>
      <c r="W10" s="243"/>
      <c r="X10" s="246"/>
    </row>
    <row r="11" spans="1:24" s="3" customFormat="1" x14ac:dyDescent="0.2">
      <c r="A11" s="138">
        <v>121</v>
      </c>
      <c r="B11" s="137"/>
      <c r="C11" s="137" t="s">
        <v>121</v>
      </c>
      <c r="D11" s="136"/>
      <c r="E11" s="135"/>
      <c r="F11" s="136"/>
      <c r="G11" s="136"/>
      <c r="H11" s="136"/>
      <c r="I11" s="136"/>
      <c r="J11" s="136">
        <f>J12+J14+J16</f>
        <v>166203</v>
      </c>
      <c r="K11" s="136">
        <f t="shared" ref="K11" si="0">K12+K14+K16</f>
        <v>166203</v>
      </c>
      <c r="L11" s="136">
        <f t="shared" ref="L11:S11" si="1">L12+L14+L16</f>
        <v>166203</v>
      </c>
      <c r="M11" s="136">
        <f t="shared" si="1"/>
        <v>123073.78</v>
      </c>
      <c r="N11" s="245">
        <f t="shared" si="1"/>
        <v>163270</v>
      </c>
      <c r="O11" s="245">
        <f t="shared" ref="O11:R11" si="2">O12+O14+O16</f>
        <v>173797</v>
      </c>
      <c r="P11" s="245">
        <f t="shared" ref="P11:Q11" si="3">P12+P14+P16</f>
        <v>173797</v>
      </c>
      <c r="Q11" s="1022">
        <f t="shared" si="3"/>
        <v>162641.87</v>
      </c>
      <c r="R11" s="244">
        <f t="shared" si="2"/>
        <v>166203</v>
      </c>
      <c r="S11" s="244">
        <f t="shared" si="1"/>
        <v>166203</v>
      </c>
      <c r="T11" s="52"/>
      <c r="U11" s="52"/>
      <c r="V11" s="52"/>
      <c r="W11" s="243"/>
    </row>
    <row r="12" spans="1:24" s="3" customFormat="1" x14ac:dyDescent="0.2">
      <c r="A12" s="101">
        <v>121</v>
      </c>
      <c r="B12" s="100" t="s">
        <v>20</v>
      </c>
      <c r="C12" s="100" t="s">
        <v>120</v>
      </c>
      <c r="D12" s="23"/>
      <c r="E12" s="23"/>
      <c r="F12" s="23"/>
      <c r="G12" s="173"/>
      <c r="H12" s="23"/>
      <c r="I12" s="23"/>
      <c r="J12" s="23">
        <v>139422</v>
      </c>
      <c r="K12" s="135">
        <v>139422</v>
      </c>
      <c r="L12" s="135">
        <v>139422</v>
      </c>
      <c r="M12" s="135">
        <v>98844.55</v>
      </c>
      <c r="N12" s="107">
        <v>136000</v>
      </c>
      <c r="O12" s="107">
        <v>148260</v>
      </c>
      <c r="P12" s="107">
        <v>148260</v>
      </c>
      <c r="Q12" s="1023">
        <v>137761.43</v>
      </c>
      <c r="R12" s="134">
        <v>139422</v>
      </c>
      <c r="S12" s="134">
        <v>139422</v>
      </c>
      <c r="T12" s="124"/>
      <c r="U12" s="124"/>
      <c r="V12" s="124"/>
      <c r="W12" s="195"/>
    </row>
    <row r="13" spans="1:24" x14ac:dyDescent="0.2">
      <c r="A13" s="101">
        <v>121</v>
      </c>
      <c r="B13" s="100" t="s">
        <v>20</v>
      </c>
      <c r="C13" s="100" t="s">
        <v>119</v>
      </c>
      <c r="D13" s="23"/>
      <c r="E13" s="23"/>
      <c r="F13" s="23"/>
      <c r="G13" s="173"/>
      <c r="H13" s="23"/>
      <c r="I13" s="23"/>
      <c r="J13" s="237">
        <v>10000</v>
      </c>
      <c r="K13" s="171">
        <v>10000</v>
      </c>
      <c r="L13" s="171">
        <v>10000</v>
      </c>
      <c r="M13" s="171">
        <v>516.71</v>
      </c>
      <c r="N13" s="172">
        <v>10000</v>
      </c>
      <c r="O13" s="172">
        <v>22200</v>
      </c>
      <c r="P13" s="172">
        <v>22200</v>
      </c>
      <c r="Q13" s="1024">
        <v>22251.78</v>
      </c>
      <c r="R13" s="236">
        <v>10000</v>
      </c>
      <c r="S13" s="236">
        <v>10000</v>
      </c>
      <c r="T13" s="235"/>
      <c r="U13" s="235"/>
      <c r="V13" s="235"/>
      <c r="W13" s="235"/>
    </row>
    <row r="14" spans="1:24" x14ac:dyDescent="0.2">
      <c r="A14" s="101">
        <v>121</v>
      </c>
      <c r="B14" s="100" t="s">
        <v>15</v>
      </c>
      <c r="C14" s="100" t="s">
        <v>118</v>
      </c>
      <c r="D14" s="25"/>
      <c r="E14" s="23"/>
      <c r="F14" s="25"/>
      <c r="G14" s="242"/>
      <c r="H14" s="23"/>
      <c r="I14" s="23"/>
      <c r="J14" s="23">
        <v>26511</v>
      </c>
      <c r="K14" s="135">
        <v>26511</v>
      </c>
      <c r="L14" s="135">
        <v>26511</v>
      </c>
      <c r="M14" s="135">
        <v>23939.72</v>
      </c>
      <c r="N14" s="107">
        <v>27000</v>
      </c>
      <c r="O14" s="107">
        <v>25250</v>
      </c>
      <c r="P14" s="107">
        <v>25250</v>
      </c>
      <c r="Q14" s="1023">
        <v>24594.13</v>
      </c>
      <c r="R14" s="174">
        <v>26511</v>
      </c>
      <c r="S14" s="174">
        <v>26511</v>
      </c>
      <c r="T14" s="124"/>
      <c r="U14" s="124"/>
      <c r="V14" s="124"/>
      <c r="W14" s="195"/>
    </row>
    <row r="15" spans="1:24" x14ac:dyDescent="0.2">
      <c r="A15" s="101">
        <v>121</v>
      </c>
      <c r="B15" s="100" t="s">
        <v>15</v>
      </c>
      <c r="C15" s="100" t="s">
        <v>117</v>
      </c>
      <c r="D15" s="25"/>
      <c r="E15" s="23"/>
      <c r="F15" s="25"/>
      <c r="G15" s="242"/>
      <c r="H15" s="23"/>
      <c r="I15" s="23"/>
      <c r="J15" s="237">
        <v>3000</v>
      </c>
      <c r="K15" s="171">
        <v>3000</v>
      </c>
      <c r="L15" s="171">
        <v>3000</v>
      </c>
      <c r="M15" s="171">
        <v>675.54</v>
      </c>
      <c r="N15" s="172">
        <v>3000</v>
      </c>
      <c r="O15" s="172">
        <v>1250</v>
      </c>
      <c r="P15" s="172">
        <v>1250</v>
      </c>
      <c r="Q15" s="1024">
        <v>1248.58</v>
      </c>
      <c r="R15" s="236">
        <v>3000</v>
      </c>
      <c r="S15" s="236">
        <v>3000</v>
      </c>
      <c r="T15" s="235"/>
      <c r="U15" s="235"/>
      <c r="V15" s="235"/>
      <c r="W15" s="235"/>
    </row>
    <row r="16" spans="1:24" x14ac:dyDescent="0.2">
      <c r="A16" s="101">
        <v>121</v>
      </c>
      <c r="B16" s="100" t="s">
        <v>88</v>
      </c>
      <c r="C16" s="100" t="s">
        <v>116</v>
      </c>
      <c r="D16" s="25"/>
      <c r="E16" s="23"/>
      <c r="F16" s="25"/>
      <c r="G16" s="242"/>
      <c r="H16" s="23"/>
      <c r="I16" s="23"/>
      <c r="J16" s="23">
        <v>270</v>
      </c>
      <c r="K16" s="135">
        <v>270</v>
      </c>
      <c r="L16" s="135">
        <v>270</v>
      </c>
      <c r="M16" s="135">
        <v>289.51</v>
      </c>
      <c r="N16" s="107">
        <v>270</v>
      </c>
      <c r="O16" s="107">
        <v>287</v>
      </c>
      <c r="P16" s="107">
        <v>287</v>
      </c>
      <c r="Q16" s="1023">
        <v>286.31</v>
      </c>
      <c r="R16" s="174">
        <v>270</v>
      </c>
      <c r="S16" s="174">
        <v>270</v>
      </c>
      <c r="T16" s="124"/>
      <c r="U16" s="124"/>
      <c r="V16" s="124"/>
      <c r="W16" s="195"/>
      <c r="X16" s="231"/>
    </row>
    <row r="17" spans="1:24" ht="13.5" thickBot="1" x14ac:dyDescent="0.25">
      <c r="A17" s="86"/>
      <c r="B17" s="85"/>
      <c r="C17" s="85"/>
      <c r="D17" s="17"/>
      <c r="E17" s="212"/>
      <c r="F17" s="17"/>
      <c r="G17" s="213"/>
      <c r="H17" s="212"/>
      <c r="I17" s="212"/>
      <c r="J17" s="212"/>
      <c r="K17" s="212"/>
      <c r="L17" s="212"/>
      <c r="M17" s="212"/>
      <c r="N17" s="212"/>
      <c r="O17" s="212"/>
      <c r="P17" s="212"/>
      <c r="Q17" s="1025"/>
      <c r="R17" s="232"/>
      <c r="S17" s="232"/>
      <c r="T17" s="195"/>
      <c r="U17" s="195"/>
      <c r="V17" s="195"/>
      <c r="W17" s="195"/>
    </row>
    <row r="18" spans="1:24" s="139" customFormat="1" ht="13.5" thickBot="1" x14ac:dyDescent="0.25">
      <c r="A18" s="151" t="s">
        <v>115</v>
      </c>
      <c r="B18" s="150"/>
      <c r="C18" s="150"/>
      <c r="D18" s="239"/>
      <c r="E18" s="241"/>
      <c r="F18" s="239"/>
      <c r="G18" s="241"/>
      <c r="H18" s="239"/>
      <c r="I18" s="241"/>
      <c r="J18" s="239">
        <f>J19+J22+J23+J25</f>
        <v>65361.33</v>
      </c>
      <c r="K18" s="240">
        <f>K19+K21+K22+K23+K25</f>
        <v>65361</v>
      </c>
      <c r="L18" s="240">
        <f>L19+L21+L22+L23+L25</f>
        <v>65361</v>
      </c>
      <c r="M18" s="240">
        <f>M19+M21+M22+M23+M25</f>
        <v>67318.73000000001</v>
      </c>
      <c r="N18" s="239">
        <f t="shared" ref="N18:S18" si="4">SUM(N19,N21,N22,N23,N25)</f>
        <v>70761</v>
      </c>
      <c r="O18" s="239">
        <f t="shared" si="4"/>
        <v>65641</v>
      </c>
      <c r="P18" s="239">
        <f t="shared" si="4"/>
        <v>65641</v>
      </c>
      <c r="Q18" s="241">
        <f>SUM(Q19,Q21,Q22,Q23,Q26)+Q25</f>
        <v>63346.16</v>
      </c>
      <c r="R18" s="238">
        <f t="shared" si="4"/>
        <v>75761</v>
      </c>
      <c r="S18" s="238">
        <f t="shared" si="4"/>
        <v>75761</v>
      </c>
      <c r="T18" s="226"/>
      <c r="U18" s="226"/>
      <c r="V18" s="226"/>
      <c r="W18" s="226"/>
    </row>
    <row r="19" spans="1:24" x14ac:dyDescent="0.2">
      <c r="A19" s="143">
        <v>133</v>
      </c>
      <c r="B19" s="142" t="s">
        <v>20</v>
      </c>
      <c r="C19" s="142" t="s">
        <v>114</v>
      </c>
      <c r="D19" s="31"/>
      <c r="E19" s="31"/>
      <c r="F19" s="31"/>
      <c r="G19" s="141"/>
      <c r="H19" s="31"/>
      <c r="I19" s="31"/>
      <c r="J19" s="31">
        <v>2750</v>
      </c>
      <c r="K19" s="179">
        <v>2750</v>
      </c>
      <c r="L19" s="179">
        <v>2750</v>
      </c>
      <c r="M19" s="179">
        <v>2805.69</v>
      </c>
      <c r="N19" s="180">
        <v>3000</v>
      </c>
      <c r="O19" s="180">
        <v>2880</v>
      </c>
      <c r="P19" s="180">
        <v>2880</v>
      </c>
      <c r="Q19" s="1026">
        <v>2617.3000000000002</v>
      </c>
      <c r="R19" s="218">
        <v>3000</v>
      </c>
      <c r="S19" s="218">
        <v>3000</v>
      </c>
      <c r="T19" s="124"/>
      <c r="U19" s="124"/>
      <c r="V19" s="124"/>
      <c r="W19" s="195"/>
    </row>
    <row r="20" spans="1:24" x14ac:dyDescent="0.2">
      <c r="A20" s="138">
        <v>133</v>
      </c>
      <c r="B20" s="137" t="s">
        <v>20</v>
      </c>
      <c r="C20" s="137" t="s">
        <v>113</v>
      </c>
      <c r="D20" s="23"/>
      <c r="E20" s="23"/>
      <c r="F20" s="23"/>
      <c r="G20" s="173"/>
      <c r="H20" s="23"/>
      <c r="I20" s="23"/>
      <c r="J20" s="237">
        <v>250</v>
      </c>
      <c r="K20" s="171">
        <v>250</v>
      </c>
      <c r="L20" s="171">
        <v>250</v>
      </c>
      <c r="M20" s="171">
        <v>310.83999999999997</v>
      </c>
      <c r="N20" s="172">
        <v>250</v>
      </c>
      <c r="O20" s="172">
        <v>130</v>
      </c>
      <c r="P20" s="172">
        <v>130</v>
      </c>
      <c r="Q20" s="1024">
        <v>125.79</v>
      </c>
      <c r="R20" s="236">
        <v>250</v>
      </c>
      <c r="S20" s="236">
        <v>250</v>
      </c>
      <c r="T20" s="235"/>
      <c r="U20" s="235"/>
      <c r="V20" s="235"/>
      <c r="W20" s="235"/>
    </row>
    <row r="21" spans="1:24" x14ac:dyDescent="0.2">
      <c r="A21" s="101">
        <v>133</v>
      </c>
      <c r="B21" s="137" t="s">
        <v>88</v>
      </c>
      <c r="C21" s="137" t="s">
        <v>112</v>
      </c>
      <c r="D21" s="23"/>
      <c r="E21" s="23"/>
      <c r="F21" s="23"/>
      <c r="G21" s="173"/>
      <c r="H21" s="23"/>
      <c r="I21" s="23"/>
      <c r="J21" s="23">
        <v>0</v>
      </c>
      <c r="K21" s="135">
        <v>0</v>
      </c>
      <c r="L21" s="135">
        <v>0</v>
      </c>
      <c r="M21" s="135">
        <v>0</v>
      </c>
      <c r="N21" s="107">
        <v>0</v>
      </c>
      <c r="O21" s="107">
        <v>0</v>
      </c>
      <c r="P21" s="107">
        <v>0</v>
      </c>
      <c r="Q21" s="1023">
        <v>0</v>
      </c>
      <c r="R21" s="174">
        <v>0</v>
      </c>
      <c r="S21" s="174">
        <v>0</v>
      </c>
      <c r="T21" s="124"/>
      <c r="U21" s="124"/>
      <c r="V21" s="124"/>
      <c r="W21" s="195"/>
    </row>
    <row r="22" spans="1:24" x14ac:dyDescent="0.2">
      <c r="A22" s="101">
        <v>133</v>
      </c>
      <c r="B22" s="137" t="s">
        <v>75</v>
      </c>
      <c r="C22" s="137" t="s">
        <v>111</v>
      </c>
      <c r="D22" s="23"/>
      <c r="E22" s="23"/>
      <c r="F22" s="23"/>
      <c r="G22" s="173"/>
      <c r="H22" s="23"/>
      <c r="I22" s="23"/>
      <c r="J22" s="23">
        <v>1250</v>
      </c>
      <c r="K22" s="135">
        <v>1250</v>
      </c>
      <c r="L22" s="135">
        <v>1250</v>
      </c>
      <c r="M22" s="135">
        <v>1473.24</v>
      </c>
      <c r="N22" s="107">
        <v>1400</v>
      </c>
      <c r="O22" s="107">
        <v>1400</v>
      </c>
      <c r="P22" s="107">
        <v>1400</v>
      </c>
      <c r="Q22" s="1023">
        <v>1608.29</v>
      </c>
      <c r="R22" s="174">
        <v>1400</v>
      </c>
      <c r="S22" s="174">
        <v>1400</v>
      </c>
      <c r="T22" s="124"/>
      <c r="U22" s="124"/>
      <c r="V22" s="124"/>
      <c r="W22" s="195"/>
    </row>
    <row r="23" spans="1:24" x14ac:dyDescent="0.2">
      <c r="A23" s="101">
        <v>133</v>
      </c>
      <c r="B23" s="137" t="s">
        <v>109</v>
      </c>
      <c r="C23" s="137" t="s">
        <v>110</v>
      </c>
      <c r="D23" s="23"/>
      <c r="E23" s="23"/>
      <c r="F23" s="23"/>
      <c r="G23" s="173"/>
      <c r="H23" s="23"/>
      <c r="I23" s="23"/>
      <c r="J23" s="23">
        <v>35000</v>
      </c>
      <c r="K23" s="135">
        <v>35000</v>
      </c>
      <c r="L23" s="135">
        <v>35000</v>
      </c>
      <c r="M23" s="135">
        <v>36678.800000000003</v>
      </c>
      <c r="N23" s="107">
        <v>40000</v>
      </c>
      <c r="O23" s="107">
        <v>35000</v>
      </c>
      <c r="P23" s="107">
        <v>35000</v>
      </c>
      <c r="Q23" s="1023">
        <v>32695.759999999998</v>
      </c>
      <c r="R23" s="174">
        <v>45000</v>
      </c>
      <c r="S23" s="174">
        <v>45000</v>
      </c>
      <c r="T23" s="124"/>
      <c r="U23" s="124"/>
      <c r="V23" s="124"/>
      <c r="W23" s="195"/>
      <c r="X23" s="221"/>
    </row>
    <row r="24" spans="1:24" x14ac:dyDescent="0.2">
      <c r="A24" s="101">
        <v>133</v>
      </c>
      <c r="B24" s="137" t="s">
        <v>109</v>
      </c>
      <c r="C24" s="137" t="s">
        <v>108</v>
      </c>
      <c r="D24" s="23"/>
      <c r="E24" s="23"/>
      <c r="F24" s="23"/>
      <c r="G24" s="173"/>
      <c r="H24" s="23"/>
      <c r="I24" s="23"/>
      <c r="J24" s="237">
        <v>4000</v>
      </c>
      <c r="K24" s="171">
        <v>4000</v>
      </c>
      <c r="L24" s="171">
        <v>4000</v>
      </c>
      <c r="M24" s="171">
        <v>6102.4</v>
      </c>
      <c r="N24" s="172">
        <v>7000</v>
      </c>
      <c r="O24" s="172">
        <v>5000</v>
      </c>
      <c r="P24" s="172">
        <v>5000</v>
      </c>
      <c r="Q24" s="1024">
        <v>6287.86</v>
      </c>
      <c r="R24" s="236">
        <v>4000</v>
      </c>
      <c r="S24" s="236">
        <v>4000</v>
      </c>
      <c r="T24" s="235"/>
      <c r="U24" s="235"/>
      <c r="V24" s="235"/>
      <c r="W24" s="195"/>
    </row>
    <row r="25" spans="1:24" x14ac:dyDescent="0.2">
      <c r="A25" s="101">
        <v>133</v>
      </c>
      <c r="B25" s="137" t="s">
        <v>107</v>
      </c>
      <c r="C25" s="137" t="s">
        <v>106</v>
      </c>
      <c r="D25" s="23"/>
      <c r="E25" s="23"/>
      <c r="F25" s="23"/>
      <c r="G25" s="173"/>
      <c r="H25" s="23"/>
      <c r="I25" s="23"/>
      <c r="J25" s="23">
        <v>26361.33</v>
      </c>
      <c r="K25" s="135">
        <v>26361</v>
      </c>
      <c r="L25" s="135">
        <v>26361</v>
      </c>
      <c r="M25" s="135">
        <v>26361</v>
      </c>
      <c r="N25" s="107">
        <v>26361</v>
      </c>
      <c r="O25" s="107">
        <v>26361</v>
      </c>
      <c r="P25" s="107">
        <v>26361</v>
      </c>
      <c r="Q25" s="1023">
        <v>26361.31</v>
      </c>
      <c r="R25" s="232">
        <v>26361</v>
      </c>
      <c r="S25" s="232">
        <v>26361</v>
      </c>
      <c r="T25" s="124"/>
      <c r="U25" s="124"/>
      <c r="V25" s="124"/>
      <c r="W25" s="195"/>
      <c r="X25" s="231"/>
    </row>
    <row r="26" spans="1:24" ht="13.5" thickBot="1" x14ac:dyDescent="0.25">
      <c r="A26" s="1044">
        <v>160</v>
      </c>
      <c r="B26" s="470"/>
      <c r="C26" s="470" t="s">
        <v>440</v>
      </c>
      <c r="D26" s="1045"/>
      <c r="E26" s="1045"/>
      <c r="F26" s="1045"/>
      <c r="G26" s="1046"/>
      <c r="H26" s="1045"/>
      <c r="I26" s="1045"/>
      <c r="J26" s="1045"/>
      <c r="K26" s="1047"/>
      <c r="L26" s="1047"/>
      <c r="M26" s="1047"/>
      <c r="N26" s="1048"/>
      <c r="O26" s="1048"/>
      <c r="P26" s="1048"/>
      <c r="Q26" s="1049">
        <v>63.5</v>
      </c>
      <c r="R26" s="1050"/>
      <c r="S26" s="1050"/>
      <c r="T26" s="124"/>
      <c r="U26" s="124"/>
      <c r="V26" s="124"/>
      <c r="W26" s="195"/>
      <c r="X26" s="231"/>
    </row>
    <row r="27" spans="1:24" ht="13.5" thickBot="1" x14ac:dyDescent="0.25">
      <c r="A27" s="1219" t="s">
        <v>105</v>
      </c>
      <c r="B27" s="1220"/>
      <c r="C27" s="1220"/>
      <c r="D27" s="105"/>
      <c r="E27" s="230"/>
      <c r="F27" s="105"/>
      <c r="G27" s="230"/>
      <c r="H27" s="105"/>
      <c r="I27" s="230"/>
      <c r="J27" s="105">
        <f>J9+J18</f>
        <v>831564.33</v>
      </c>
      <c r="K27" s="229">
        <f>K9+K18</f>
        <v>952564</v>
      </c>
      <c r="L27" s="229">
        <f>L9+L18</f>
        <v>910319</v>
      </c>
      <c r="M27" s="229">
        <f>M9+M18</f>
        <v>960299.92</v>
      </c>
      <c r="N27" s="105">
        <f t="shared" ref="N27:S27" si="5">SUM(N9,N18)</f>
        <v>1014031</v>
      </c>
      <c r="O27" s="105">
        <f t="shared" si="5"/>
        <v>1019438</v>
      </c>
      <c r="P27" s="105">
        <f t="shared" si="5"/>
        <v>1019438</v>
      </c>
      <c r="Q27" s="230">
        <f t="shared" si="5"/>
        <v>1078510.0800000001</v>
      </c>
      <c r="R27" s="227">
        <f t="shared" si="5"/>
        <v>1031964</v>
      </c>
      <c r="S27" s="227">
        <f t="shared" si="5"/>
        <v>1041964</v>
      </c>
      <c r="T27" s="226"/>
      <c r="U27" s="226"/>
      <c r="V27" s="226"/>
      <c r="W27" s="226"/>
    </row>
    <row r="28" spans="1:24" x14ac:dyDescent="0.2">
      <c r="A28" s="49"/>
      <c r="B28" s="155"/>
      <c r="C28" s="155"/>
      <c r="D28" s="225"/>
      <c r="E28" s="198"/>
      <c r="F28" s="225"/>
      <c r="G28" s="225"/>
      <c r="H28" s="198"/>
      <c r="I28" s="198"/>
      <c r="J28" s="198"/>
      <c r="K28" s="48"/>
      <c r="L28" s="198"/>
      <c r="M28" s="48"/>
      <c r="N28" s="48"/>
      <c r="O28" s="48"/>
      <c r="P28" s="48"/>
      <c r="Q28" s="48"/>
      <c r="R28" s="197"/>
      <c r="S28" s="197"/>
      <c r="T28" s="196"/>
      <c r="U28" s="196"/>
      <c r="V28" s="196"/>
      <c r="W28" s="195"/>
    </row>
    <row r="29" spans="1:24" hidden="1" x14ac:dyDescent="0.2">
      <c r="A29" s="49"/>
      <c r="B29" s="155"/>
      <c r="C29" s="155"/>
      <c r="D29" s="225"/>
      <c r="E29" s="198"/>
      <c r="F29" s="225"/>
      <c r="G29" s="225"/>
      <c r="H29" s="198"/>
      <c r="I29" s="198"/>
      <c r="J29" s="198"/>
      <c r="K29" s="48"/>
      <c r="L29" s="198"/>
      <c r="M29" s="48"/>
      <c r="N29" s="48"/>
      <c r="O29" s="48"/>
      <c r="P29" s="48"/>
      <c r="Q29" s="48"/>
      <c r="R29" s="197"/>
      <c r="S29" s="197"/>
      <c r="T29" s="196"/>
      <c r="U29" s="196"/>
      <c r="V29" s="196"/>
      <c r="W29" s="195"/>
    </row>
    <row r="30" spans="1:24" ht="16.5" thickBot="1" x14ac:dyDescent="0.3">
      <c r="A30" s="49"/>
      <c r="B30" s="155"/>
      <c r="C30" s="155"/>
      <c r="D30" s="225"/>
      <c r="E30" s="198"/>
      <c r="F30" s="225"/>
      <c r="G30" s="225"/>
      <c r="H30" s="198"/>
      <c r="I30" s="198"/>
      <c r="J30" s="198"/>
      <c r="K30" s="198"/>
      <c r="L30" s="198"/>
      <c r="M30" s="1218" t="s">
        <v>37</v>
      </c>
      <c r="N30" s="1218"/>
      <c r="O30" s="1218"/>
      <c r="P30" s="1218"/>
      <c r="Q30" s="1218"/>
      <c r="R30" s="1218"/>
      <c r="S30" s="1218"/>
      <c r="T30" s="115"/>
      <c r="U30" s="115"/>
      <c r="V30" s="115"/>
      <c r="W30" s="115"/>
    </row>
    <row r="31" spans="1:24" ht="16.5" hidden="1" thickBot="1" x14ac:dyDescent="0.3">
      <c r="A31" s="49"/>
      <c r="B31" s="155"/>
      <c r="C31" s="155"/>
      <c r="D31" s="225"/>
      <c r="E31" s="198"/>
      <c r="F31" s="225"/>
      <c r="G31" s="225"/>
      <c r="H31" s="198"/>
      <c r="I31" s="198"/>
      <c r="J31" s="198"/>
      <c r="K31" s="223"/>
      <c r="L31" s="198"/>
      <c r="M31" s="223"/>
      <c r="N31" s="223"/>
      <c r="O31" s="223"/>
      <c r="P31" s="223"/>
      <c r="Q31" s="223"/>
      <c r="R31" s="224"/>
      <c r="S31" s="224"/>
      <c r="T31" s="223"/>
      <c r="U31" s="223"/>
      <c r="V31" s="223"/>
      <c r="W31" s="222"/>
    </row>
    <row r="32" spans="1:24" s="3" customFormat="1" ht="34.5" thickBot="1" x14ac:dyDescent="0.3">
      <c r="A32" s="194" t="s">
        <v>4</v>
      </c>
      <c r="B32" s="193"/>
      <c r="C32" s="192"/>
      <c r="D32" s="191"/>
      <c r="E32" s="190"/>
      <c r="F32" s="191"/>
      <c r="G32" s="190"/>
      <c r="H32" s="191"/>
      <c r="I32" s="190"/>
      <c r="J32" s="190">
        <v>2014</v>
      </c>
      <c r="K32" s="189" t="s">
        <v>5</v>
      </c>
      <c r="L32" s="187" t="s">
        <v>6</v>
      </c>
      <c r="M32" s="189" t="s">
        <v>417</v>
      </c>
      <c r="N32" s="188" t="s">
        <v>418</v>
      </c>
      <c r="O32" s="188" t="s">
        <v>419</v>
      </c>
      <c r="P32" s="188" t="s">
        <v>437</v>
      </c>
      <c r="Q32" s="188" t="s">
        <v>438</v>
      </c>
      <c r="R32" s="186">
        <v>2019</v>
      </c>
      <c r="S32" s="186">
        <v>2020</v>
      </c>
      <c r="T32" s="38"/>
      <c r="U32" s="38"/>
      <c r="V32" s="38"/>
      <c r="W32" s="37"/>
    </row>
    <row r="33" spans="1:25" s="175" customFormat="1" ht="13.5" thickBot="1" x14ac:dyDescent="0.25">
      <c r="A33" s="151" t="s">
        <v>104</v>
      </c>
      <c r="B33" s="150"/>
      <c r="C33" s="150"/>
      <c r="D33" s="184"/>
      <c r="E33" s="185"/>
      <c r="F33" s="184"/>
      <c r="G33" s="185"/>
      <c r="H33" s="184"/>
      <c r="I33" s="185"/>
      <c r="J33" s="184">
        <f>J35+J36+J37</f>
        <v>42500</v>
      </c>
      <c r="K33" s="184">
        <f>K34+K35+K36+K37+K38</f>
        <v>51000</v>
      </c>
      <c r="L33" s="184">
        <f>SUM(L34:L38)</f>
        <v>51000</v>
      </c>
      <c r="M33" s="184">
        <f t="shared" ref="M33:S33" si="6">M34+M35+M36+M37+M38</f>
        <v>50330.7</v>
      </c>
      <c r="N33" s="184">
        <f t="shared" si="6"/>
        <v>191000</v>
      </c>
      <c r="O33" s="184">
        <f t="shared" si="6"/>
        <v>137000</v>
      </c>
      <c r="P33" s="184">
        <f t="shared" ref="P33" si="7">P34+P35+P36+P37+P38</f>
        <v>137000</v>
      </c>
      <c r="Q33" s="185">
        <f t="shared" si="6"/>
        <v>127462.42175139999</v>
      </c>
      <c r="R33" s="183">
        <f t="shared" si="6"/>
        <v>201000</v>
      </c>
      <c r="S33" s="183">
        <f t="shared" si="6"/>
        <v>45000</v>
      </c>
      <c r="T33" s="122"/>
      <c r="U33" s="122"/>
      <c r="V33" s="122"/>
      <c r="W33" s="122"/>
    </row>
    <row r="34" spans="1:25" x14ac:dyDescent="0.2">
      <c r="A34" s="92">
        <v>211</v>
      </c>
      <c r="B34" s="142" t="s">
        <v>88</v>
      </c>
      <c r="C34" s="142" t="s">
        <v>103</v>
      </c>
      <c r="D34" s="179"/>
      <c r="E34" s="31"/>
      <c r="F34" s="179"/>
      <c r="G34" s="210"/>
      <c r="H34" s="31"/>
      <c r="I34" s="31"/>
      <c r="J34" s="31">
        <v>0</v>
      </c>
      <c r="K34" s="179">
        <v>0</v>
      </c>
      <c r="L34" s="31">
        <v>0</v>
      </c>
      <c r="M34" s="179">
        <v>0</v>
      </c>
      <c r="N34" s="180">
        <v>0</v>
      </c>
      <c r="O34" s="180">
        <v>0</v>
      </c>
      <c r="P34" s="180">
        <v>0</v>
      </c>
      <c r="Q34" s="1026">
        <v>0</v>
      </c>
      <c r="R34" s="218">
        <v>0</v>
      </c>
      <c r="S34" s="218">
        <v>0</v>
      </c>
      <c r="T34" s="124"/>
      <c r="U34" s="124"/>
      <c r="V34" s="124"/>
      <c r="W34" s="124"/>
    </row>
    <row r="35" spans="1:25" x14ac:dyDescent="0.2">
      <c r="A35" s="101">
        <v>212</v>
      </c>
      <c r="B35" s="137" t="s">
        <v>15</v>
      </c>
      <c r="C35" s="137" t="s">
        <v>102</v>
      </c>
      <c r="D35" s="135"/>
      <c r="E35" s="23"/>
      <c r="F35" s="135"/>
      <c r="G35" s="136"/>
      <c r="H35" s="23"/>
      <c r="I35" s="23"/>
      <c r="J35" s="23">
        <v>8000</v>
      </c>
      <c r="K35" s="135">
        <v>8000</v>
      </c>
      <c r="L35" s="23">
        <v>8000</v>
      </c>
      <c r="M35" s="135">
        <v>9296.43</v>
      </c>
      <c r="N35" s="107">
        <v>150000</v>
      </c>
      <c r="O35" s="107">
        <v>96000</v>
      </c>
      <c r="P35" s="107">
        <v>96000</v>
      </c>
      <c r="Q35" s="1023">
        <v>82892.78</v>
      </c>
      <c r="R35" s="174">
        <v>170000</v>
      </c>
      <c r="S35" s="174">
        <v>10000</v>
      </c>
      <c r="T35" s="124"/>
      <c r="U35" s="124"/>
      <c r="V35" s="124"/>
      <c r="W35" s="124"/>
    </row>
    <row r="36" spans="1:25" x14ac:dyDescent="0.2">
      <c r="A36" s="101">
        <v>212</v>
      </c>
      <c r="B36" s="137" t="s">
        <v>88</v>
      </c>
      <c r="C36" s="137" t="s">
        <v>101</v>
      </c>
      <c r="D36" s="135"/>
      <c r="E36" s="23"/>
      <c r="F36" s="135"/>
      <c r="G36" s="136"/>
      <c r="H36" s="23"/>
      <c r="I36" s="23"/>
      <c r="J36" s="23">
        <v>23000</v>
      </c>
      <c r="K36" s="135">
        <v>26000</v>
      </c>
      <c r="L36" s="23">
        <v>26000</v>
      </c>
      <c r="M36" s="135">
        <v>26634.880000000001</v>
      </c>
      <c r="N36" s="107">
        <v>26000</v>
      </c>
      <c r="O36" s="107">
        <v>26000</v>
      </c>
      <c r="P36" s="107">
        <v>26000</v>
      </c>
      <c r="Q36" s="1023">
        <v>27055.641751399999</v>
      </c>
      <c r="R36" s="174">
        <v>26000</v>
      </c>
      <c r="S36" s="174">
        <v>30000</v>
      </c>
      <c r="T36" s="124"/>
      <c r="U36" s="124"/>
      <c r="V36" s="124"/>
      <c r="W36" s="124"/>
      <c r="X36" s="221"/>
    </row>
    <row r="37" spans="1:25" x14ac:dyDescent="0.2">
      <c r="A37" s="101">
        <v>212</v>
      </c>
      <c r="B37" s="137" t="s">
        <v>97</v>
      </c>
      <c r="C37" s="137" t="s">
        <v>100</v>
      </c>
      <c r="D37" s="135"/>
      <c r="E37" s="23"/>
      <c r="F37" s="135"/>
      <c r="G37" s="136"/>
      <c r="H37" s="23"/>
      <c r="I37" s="23"/>
      <c r="J37" s="23">
        <v>11500</v>
      </c>
      <c r="K37" s="135">
        <v>17000</v>
      </c>
      <c r="L37" s="23">
        <v>12000</v>
      </c>
      <c r="M37" s="135">
        <v>14399.39</v>
      </c>
      <c r="N37" s="107">
        <v>15000</v>
      </c>
      <c r="O37" s="107">
        <v>15000</v>
      </c>
      <c r="P37" s="107">
        <v>15000</v>
      </c>
      <c r="Q37" s="1023">
        <v>17514</v>
      </c>
      <c r="R37" s="174">
        <v>5000</v>
      </c>
      <c r="S37" s="174">
        <v>5000</v>
      </c>
      <c r="T37" s="124"/>
      <c r="U37" s="124"/>
      <c r="V37" s="124"/>
      <c r="W37" s="124"/>
    </row>
    <row r="38" spans="1:25" x14ac:dyDescent="0.2">
      <c r="A38" s="101">
        <v>212</v>
      </c>
      <c r="B38" s="137" t="s">
        <v>97</v>
      </c>
      <c r="C38" s="137" t="s">
        <v>99</v>
      </c>
      <c r="D38" s="135"/>
      <c r="E38" s="23"/>
      <c r="F38" s="135"/>
      <c r="G38" s="136"/>
      <c r="H38" s="23"/>
      <c r="I38" s="23"/>
      <c r="J38" s="23">
        <v>0</v>
      </c>
      <c r="K38" s="135">
        <v>0</v>
      </c>
      <c r="L38" s="23">
        <v>5000</v>
      </c>
      <c r="M38" s="135">
        <v>0</v>
      </c>
      <c r="N38" s="107"/>
      <c r="O38" s="107"/>
      <c r="P38" s="107"/>
      <c r="Q38" s="1023">
        <v>0</v>
      </c>
      <c r="R38" s="174"/>
      <c r="S38" s="174"/>
      <c r="T38" s="124"/>
      <c r="U38" s="124"/>
      <c r="V38" s="124"/>
      <c r="W38" s="124"/>
      <c r="X38" s="207"/>
    </row>
    <row r="39" spans="1:25" ht="13.5" thickBot="1" x14ac:dyDescent="0.25">
      <c r="A39" s="101"/>
      <c r="B39" s="137"/>
      <c r="C39" s="137"/>
      <c r="D39" s="135"/>
      <c r="E39" s="23"/>
      <c r="F39" s="135"/>
      <c r="G39" s="136"/>
      <c r="H39" s="23"/>
      <c r="I39" s="23"/>
      <c r="J39" s="23"/>
      <c r="K39" s="135"/>
      <c r="L39" s="23"/>
      <c r="M39" s="135"/>
      <c r="N39" s="135"/>
      <c r="O39" s="135"/>
      <c r="P39" s="135"/>
      <c r="Q39" s="1028"/>
      <c r="R39" s="174"/>
      <c r="S39" s="174"/>
      <c r="T39" s="124"/>
      <c r="U39" s="124"/>
      <c r="V39" s="124"/>
      <c r="W39" s="124"/>
      <c r="X39" s="207"/>
    </row>
    <row r="40" spans="1:25" ht="13.5" hidden="1" thickBot="1" x14ac:dyDescent="0.25">
      <c r="A40" s="86"/>
      <c r="B40" s="130"/>
      <c r="C40" s="130"/>
      <c r="D40" s="220"/>
      <c r="E40" s="212"/>
      <c r="F40" s="220"/>
      <c r="G40" s="219"/>
      <c r="H40" s="212"/>
      <c r="I40" s="212"/>
      <c r="J40" s="212"/>
      <c r="K40" s="212"/>
      <c r="L40" s="212"/>
      <c r="M40" s="212"/>
      <c r="N40" s="212"/>
      <c r="O40" s="212"/>
      <c r="P40" s="212"/>
      <c r="Q40" s="1025"/>
      <c r="R40" s="211"/>
      <c r="S40" s="211"/>
      <c r="T40" s="195"/>
      <c r="U40" s="195"/>
      <c r="V40" s="195"/>
      <c r="W40" s="195"/>
    </row>
    <row r="41" spans="1:25" s="139" customFormat="1" ht="13.5" thickBot="1" x14ac:dyDescent="0.25">
      <c r="A41" s="151" t="s">
        <v>98</v>
      </c>
      <c r="B41" s="150"/>
      <c r="C41" s="150"/>
      <c r="D41" s="184"/>
      <c r="E41" s="185"/>
      <c r="F41" s="184"/>
      <c r="G41" s="185"/>
      <c r="H41" s="184"/>
      <c r="I41" s="185"/>
      <c r="J41" s="184">
        <f>J42+J43+J44+J45+J48+J49+J50+J51+J52</f>
        <v>73600</v>
      </c>
      <c r="K41" s="184">
        <f>K42+K43+K44+K45+K46+K48+K49+K50+K51+K52</f>
        <v>90100</v>
      </c>
      <c r="L41" s="184">
        <f>SUM(L42:L52)</f>
        <v>75000</v>
      </c>
      <c r="M41" s="184">
        <f>M42+M43+M44+M45+M46+M48+M49+M50+M51+M52</f>
        <v>91829.22</v>
      </c>
      <c r="N41" s="184">
        <f t="shared" ref="N41:S41" si="8">N42+N43+N44+N45+N46+N48+N49+N50+N51+N52+N47</f>
        <v>75300</v>
      </c>
      <c r="O41" s="184">
        <f t="shared" si="8"/>
        <v>67650</v>
      </c>
      <c r="P41" s="184">
        <f t="shared" si="8"/>
        <v>67650</v>
      </c>
      <c r="Q41" s="185">
        <f t="shared" si="8"/>
        <v>74518.509999999995</v>
      </c>
      <c r="R41" s="183">
        <f t="shared" si="8"/>
        <v>75300</v>
      </c>
      <c r="S41" s="183">
        <f t="shared" si="8"/>
        <v>76300</v>
      </c>
      <c r="T41" s="122"/>
      <c r="U41" s="122"/>
      <c r="V41" s="122"/>
      <c r="W41" s="122"/>
    </row>
    <row r="42" spans="1:25" x14ac:dyDescent="0.2">
      <c r="A42" s="92">
        <v>221</v>
      </c>
      <c r="B42" s="142" t="s">
        <v>97</v>
      </c>
      <c r="C42" s="142" t="s">
        <v>96</v>
      </c>
      <c r="D42" s="179"/>
      <c r="E42" s="31"/>
      <c r="F42" s="179"/>
      <c r="G42" s="210"/>
      <c r="H42" s="31"/>
      <c r="I42" s="31"/>
      <c r="J42" s="31">
        <v>20000</v>
      </c>
      <c r="K42" s="179">
        <v>20000</v>
      </c>
      <c r="L42" s="31">
        <v>20000</v>
      </c>
      <c r="M42" s="179">
        <v>9727.4</v>
      </c>
      <c r="N42" s="180">
        <v>20000</v>
      </c>
      <c r="O42" s="180">
        <v>10000</v>
      </c>
      <c r="P42" s="180">
        <v>10000</v>
      </c>
      <c r="Q42" s="1026">
        <v>12164.7</v>
      </c>
      <c r="R42" s="218">
        <v>20000</v>
      </c>
      <c r="S42" s="218">
        <v>20000</v>
      </c>
      <c r="T42" s="124"/>
      <c r="U42" s="124"/>
      <c r="V42" s="124"/>
      <c r="W42" s="124"/>
    </row>
    <row r="43" spans="1:25" x14ac:dyDescent="0.2">
      <c r="A43" s="101">
        <v>222</v>
      </c>
      <c r="B43" s="137" t="s">
        <v>88</v>
      </c>
      <c r="C43" s="137" t="s">
        <v>95</v>
      </c>
      <c r="D43" s="135"/>
      <c r="E43" s="23"/>
      <c r="F43" s="135"/>
      <c r="G43" s="136"/>
      <c r="H43" s="23"/>
      <c r="I43" s="23"/>
      <c r="J43" s="23">
        <v>2300</v>
      </c>
      <c r="K43" s="135">
        <v>1000</v>
      </c>
      <c r="L43" s="23">
        <v>1000</v>
      </c>
      <c r="M43" s="135">
        <v>4393.9799999999996</v>
      </c>
      <c r="N43" s="107">
        <v>2000</v>
      </c>
      <c r="O43" s="107">
        <v>3000</v>
      </c>
      <c r="P43" s="107">
        <v>3000</v>
      </c>
      <c r="Q43" s="1023">
        <v>3571.81</v>
      </c>
      <c r="R43" s="174">
        <v>2000</v>
      </c>
      <c r="S43" s="174">
        <v>2000</v>
      </c>
      <c r="T43" s="124"/>
      <c r="U43" s="124"/>
      <c r="V43" s="124"/>
      <c r="W43" s="124"/>
    </row>
    <row r="44" spans="1:25" x14ac:dyDescent="0.2">
      <c r="A44" s="101">
        <v>223</v>
      </c>
      <c r="B44" s="137" t="s">
        <v>20</v>
      </c>
      <c r="C44" s="137" t="s">
        <v>94</v>
      </c>
      <c r="D44" s="135"/>
      <c r="E44" s="23"/>
      <c r="F44" s="135"/>
      <c r="G44" s="136"/>
      <c r="H44" s="23"/>
      <c r="I44" s="23"/>
      <c r="J44" s="23">
        <v>700</v>
      </c>
      <c r="K44" s="135">
        <v>500</v>
      </c>
      <c r="L44" s="23">
        <v>500</v>
      </c>
      <c r="M44" s="135">
        <v>270</v>
      </c>
      <c r="N44" s="107">
        <v>300</v>
      </c>
      <c r="O44" s="107">
        <v>150</v>
      </c>
      <c r="P44" s="107">
        <v>150</v>
      </c>
      <c r="Q44" s="1023">
        <v>114</v>
      </c>
      <c r="R44" s="174">
        <v>300</v>
      </c>
      <c r="S44" s="174">
        <v>300</v>
      </c>
      <c r="T44" s="124"/>
      <c r="U44" s="124"/>
      <c r="V44" s="124"/>
      <c r="W44" s="124"/>
    </row>
    <row r="45" spans="1:25" x14ac:dyDescent="0.2">
      <c r="A45" s="101">
        <v>223</v>
      </c>
      <c r="B45" s="100" t="s">
        <v>20</v>
      </c>
      <c r="C45" s="137" t="s">
        <v>93</v>
      </c>
      <c r="D45" s="135"/>
      <c r="E45" s="23"/>
      <c r="F45" s="135"/>
      <c r="G45" s="136"/>
      <c r="H45" s="23"/>
      <c r="I45" s="23"/>
      <c r="J45" s="23">
        <v>5500</v>
      </c>
      <c r="K45" s="135">
        <v>14500</v>
      </c>
      <c r="L45" s="23">
        <v>6500</v>
      </c>
      <c r="M45" s="135">
        <v>24985.89</v>
      </c>
      <c r="N45" s="107">
        <v>8000</v>
      </c>
      <c r="O45" s="107">
        <v>8000</v>
      </c>
      <c r="P45" s="107">
        <v>8000</v>
      </c>
      <c r="Q45" s="1023">
        <v>8894.8700000000008</v>
      </c>
      <c r="R45" s="174">
        <v>10000</v>
      </c>
      <c r="S45" s="174">
        <v>10000</v>
      </c>
      <c r="T45" s="124"/>
      <c r="U45" s="124"/>
      <c r="V45" s="124"/>
      <c r="W45" s="124"/>
    </row>
    <row r="46" spans="1:25" x14ac:dyDescent="0.2">
      <c r="A46" s="101"/>
      <c r="B46" s="100"/>
      <c r="C46" s="137" t="s">
        <v>92</v>
      </c>
      <c r="D46" s="135"/>
      <c r="E46" s="23"/>
      <c r="F46" s="135"/>
      <c r="G46" s="136"/>
      <c r="H46" s="23"/>
      <c r="I46" s="23"/>
      <c r="J46" s="23"/>
      <c r="K46" s="135">
        <v>7100</v>
      </c>
      <c r="L46" s="23"/>
      <c r="M46" s="135">
        <v>7782.38</v>
      </c>
      <c r="N46" s="107">
        <v>6000</v>
      </c>
      <c r="O46" s="107">
        <v>9500</v>
      </c>
      <c r="P46" s="107">
        <v>9500</v>
      </c>
      <c r="Q46" s="1023">
        <v>11347.82</v>
      </c>
      <c r="R46" s="174"/>
      <c r="S46" s="174"/>
      <c r="T46" s="124"/>
      <c r="U46" s="124"/>
      <c r="V46" s="124"/>
      <c r="W46" s="124"/>
    </row>
    <row r="47" spans="1:25" x14ac:dyDescent="0.2">
      <c r="A47" s="101">
        <v>223</v>
      </c>
      <c r="B47" s="100" t="s">
        <v>20</v>
      </c>
      <c r="C47" s="137" t="s">
        <v>425</v>
      </c>
      <c r="D47" s="135"/>
      <c r="E47" s="23"/>
      <c r="F47" s="135"/>
      <c r="G47" s="136"/>
      <c r="H47" s="23"/>
      <c r="I47" s="23"/>
      <c r="J47" s="23"/>
      <c r="K47" s="135"/>
      <c r="L47" s="23"/>
      <c r="M47" s="135"/>
      <c r="N47" s="107">
        <v>12000</v>
      </c>
      <c r="O47" s="107">
        <v>10000</v>
      </c>
      <c r="P47" s="107">
        <v>10000</v>
      </c>
      <c r="Q47" s="1023">
        <v>11607.95</v>
      </c>
      <c r="R47" s="174">
        <v>12000</v>
      </c>
      <c r="S47" s="174">
        <v>12000</v>
      </c>
      <c r="T47" s="124"/>
      <c r="U47" s="124"/>
      <c r="V47" s="124"/>
      <c r="W47" s="124"/>
    </row>
    <row r="48" spans="1:25" x14ac:dyDescent="0.2">
      <c r="A48" s="101">
        <v>223</v>
      </c>
      <c r="B48" s="100" t="s">
        <v>15</v>
      </c>
      <c r="C48" s="137" t="s">
        <v>91</v>
      </c>
      <c r="D48" s="135"/>
      <c r="E48" s="23"/>
      <c r="F48" s="135"/>
      <c r="G48" s="136"/>
      <c r="H48" s="23"/>
      <c r="I48" s="23"/>
      <c r="J48" s="23">
        <v>2000</v>
      </c>
      <c r="K48" s="135">
        <v>2000</v>
      </c>
      <c r="L48" s="23">
        <v>2000</v>
      </c>
      <c r="M48" s="135">
        <v>5938.86</v>
      </c>
      <c r="N48" s="107">
        <v>0</v>
      </c>
      <c r="O48" s="107">
        <v>0</v>
      </c>
      <c r="P48" s="107">
        <v>0</v>
      </c>
      <c r="Q48" s="1023">
        <v>0</v>
      </c>
      <c r="R48" s="174">
        <v>0</v>
      </c>
      <c r="S48" s="174">
        <v>0</v>
      </c>
      <c r="T48" s="124"/>
      <c r="U48" s="124"/>
      <c r="V48" s="124"/>
      <c r="W48" s="124"/>
      <c r="X48" s="217"/>
      <c r="Y48" s="49"/>
    </row>
    <row r="49" spans="1:24" x14ac:dyDescent="0.2">
      <c r="A49" s="101">
        <v>223</v>
      </c>
      <c r="B49" s="100" t="s">
        <v>88</v>
      </c>
      <c r="C49" s="137" t="s">
        <v>90</v>
      </c>
      <c r="D49" s="135"/>
      <c r="E49" s="23"/>
      <c r="F49" s="135"/>
      <c r="G49" s="136"/>
      <c r="H49" s="23"/>
      <c r="I49" s="23"/>
      <c r="J49" s="23">
        <v>12000</v>
      </c>
      <c r="K49" s="135">
        <v>12000</v>
      </c>
      <c r="L49" s="23">
        <v>12000</v>
      </c>
      <c r="M49" s="135">
        <v>12275.53</v>
      </c>
      <c r="N49" s="107">
        <v>0</v>
      </c>
      <c r="O49" s="107">
        <v>0</v>
      </c>
      <c r="P49" s="107">
        <v>0</v>
      </c>
      <c r="Q49" s="1023">
        <v>0</v>
      </c>
      <c r="R49" s="174">
        <v>0</v>
      </c>
      <c r="S49" s="174">
        <v>0</v>
      </c>
      <c r="T49" s="124"/>
      <c r="U49" s="124"/>
      <c r="V49" s="124"/>
      <c r="W49" s="124"/>
      <c r="X49" s="216"/>
    </row>
    <row r="50" spans="1:24" x14ac:dyDescent="0.2">
      <c r="A50" s="101">
        <v>223</v>
      </c>
      <c r="B50" s="100" t="s">
        <v>88</v>
      </c>
      <c r="C50" s="137" t="s">
        <v>89</v>
      </c>
      <c r="D50" s="23"/>
      <c r="E50" s="215"/>
      <c r="F50" s="23"/>
      <c r="G50" s="173"/>
      <c r="H50" s="215"/>
      <c r="I50" s="215"/>
      <c r="J50" s="215">
        <v>6000</v>
      </c>
      <c r="K50" s="135">
        <v>6000</v>
      </c>
      <c r="L50" s="23">
        <v>6000</v>
      </c>
      <c r="M50" s="135">
        <v>0</v>
      </c>
      <c r="N50" s="107">
        <v>0</v>
      </c>
      <c r="O50" s="107">
        <v>0</v>
      </c>
      <c r="P50" s="107">
        <v>0</v>
      </c>
      <c r="Q50" s="1023">
        <v>0</v>
      </c>
      <c r="R50" s="174">
        <v>6000</v>
      </c>
      <c r="S50" s="174">
        <v>7000</v>
      </c>
      <c r="T50" s="124"/>
      <c r="U50" s="124"/>
      <c r="V50" s="124"/>
      <c r="W50" s="124"/>
    </row>
    <row r="51" spans="1:24" x14ac:dyDescent="0.2">
      <c r="A51" s="101">
        <v>223</v>
      </c>
      <c r="B51" s="100" t="s">
        <v>88</v>
      </c>
      <c r="C51" s="137" t="s">
        <v>87</v>
      </c>
      <c r="D51" s="23"/>
      <c r="E51" s="23"/>
      <c r="F51" s="23"/>
      <c r="G51" s="173"/>
      <c r="H51" s="23"/>
      <c r="I51" s="23"/>
      <c r="J51" s="23">
        <v>25000</v>
      </c>
      <c r="K51" s="135">
        <v>27000</v>
      </c>
      <c r="L51" s="23">
        <v>27000</v>
      </c>
      <c r="M51" s="135">
        <v>26455.18</v>
      </c>
      <c r="N51" s="107">
        <v>27000</v>
      </c>
      <c r="O51" s="107">
        <v>27000</v>
      </c>
      <c r="P51" s="107">
        <v>27000</v>
      </c>
      <c r="Q51" s="1023">
        <v>26817.360000000001</v>
      </c>
      <c r="R51" s="174">
        <v>25000</v>
      </c>
      <c r="S51" s="174">
        <v>25000</v>
      </c>
      <c r="T51" s="124"/>
      <c r="U51" s="124"/>
      <c r="V51" s="124"/>
      <c r="W51" s="124"/>
    </row>
    <row r="52" spans="1:24" x14ac:dyDescent="0.2">
      <c r="A52" s="101">
        <v>229</v>
      </c>
      <c r="B52" s="137" t="s">
        <v>86</v>
      </c>
      <c r="C52" s="137" t="s">
        <v>85</v>
      </c>
      <c r="D52" s="23"/>
      <c r="E52" s="23"/>
      <c r="F52" s="23"/>
      <c r="G52" s="173"/>
      <c r="H52" s="23"/>
      <c r="I52" s="23"/>
      <c r="J52" s="23">
        <v>100</v>
      </c>
      <c r="K52" s="135">
        <v>0</v>
      </c>
      <c r="L52" s="23">
        <v>0</v>
      </c>
      <c r="M52" s="135">
        <v>0</v>
      </c>
      <c r="N52" s="107">
        <v>0</v>
      </c>
      <c r="O52" s="107">
        <v>0</v>
      </c>
      <c r="P52" s="107">
        <v>0</v>
      </c>
      <c r="Q52" s="1023">
        <v>0</v>
      </c>
      <c r="R52" s="174">
        <v>0</v>
      </c>
      <c r="S52" s="174">
        <v>0</v>
      </c>
      <c r="T52" s="124"/>
      <c r="U52" s="124"/>
      <c r="V52" s="124"/>
      <c r="W52" s="124"/>
      <c r="X52" s="214"/>
    </row>
    <row r="53" spans="1:24" ht="13.5" thickBot="1" x14ac:dyDescent="0.25">
      <c r="A53" s="86"/>
      <c r="B53" s="130"/>
      <c r="C53" s="130"/>
      <c r="D53" s="17"/>
      <c r="E53" s="212"/>
      <c r="F53" s="17"/>
      <c r="G53" s="213"/>
      <c r="H53" s="212"/>
      <c r="I53" s="212"/>
      <c r="J53" s="212"/>
      <c r="K53" s="212"/>
      <c r="L53" s="212"/>
      <c r="M53" s="212"/>
      <c r="N53" s="212"/>
      <c r="O53" s="212"/>
      <c r="P53" s="212"/>
      <c r="Q53" s="1025"/>
      <c r="R53" s="211"/>
      <c r="S53" s="211"/>
      <c r="T53" s="195"/>
      <c r="U53" s="195"/>
      <c r="V53" s="195"/>
      <c r="W53" s="195"/>
    </row>
    <row r="54" spans="1:24" s="139" customFormat="1" ht="13.5" thickBot="1" x14ac:dyDescent="0.25">
      <c r="A54" s="151" t="s">
        <v>84</v>
      </c>
      <c r="B54" s="150"/>
      <c r="C54" s="150"/>
      <c r="D54" s="184"/>
      <c r="E54" s="185"/>
      <c r="F54" s="184"/>
      <c r="G54" s="185"/>
      <c r="H54" s="184"/>
      <c r="I54" s="185"/>
      <c r="J54" s="184">
        <f>J55+J56+J57+J58+J59+J61</f>
        <v>762</v>
      </c>
      <c r="K54" s="184">
        <f>K55+K56+K57+K58+K59+K61</f>
        <v>5413</v>
      </c>
      <c r="L54" s="184">
        <f>SUM(L55:L61)</f>
        <v>570</v>
      </c>
      <c r="M54" s="184">
        <f>M55+M56+M57+M58+M59+M61+M60</f>
        <v>14017.59</v>
      </c>
      <c r="N54" s="184">
        <f>N55+N56+N57+N58+N59+N61</f>
        <v>605</v>
      </c>
      <c r="O54" s="184">
        <f>O55+O56+O57+O58+O59+O61+O60</f>
        <v>9020</v>
      </c>
      <c r="P54" s="184">
        <f>P55+P56+P57+P58+P59+P61+P60</f>
        <v>9020</v>
      </c>
      <c r="Q54" s="185">
        <f>Q55+Q56+Q57+Q58+Q59+Q61+Q60</f>
        <v>10013.42</v>
      </c>
      <c r="R54" s="183">
        <f>R55+R56+R57+R58+R59+R61</f>
        <v>505</v>
      </c>
      <c r="S54" s="183">
        <f>S55+S56+S57+S58+S59+S61</f>
        <v>505</v>
      </c>
      <c r="T54" s="122"/>
      <c r="U54" s="122"/>
      <c r="V54" s="122"/>
      <c r="W54" s="122"/>
    </row>
    <row r="55" spans="1:24" s="3" customFormat="1" x14ac:dyDescent="0.2">
      <c r="A55" s="143">
        <v>242</v>
      </c>
      <c r="B55" s="142"/>
      <c r="C55" s="142" t="s">
        <v>83</v>
      </c>
      <c r="D55" s="179"/>
      <c r="E55" s="179"/>
      <c r="F55" s="179"/>
      <c r="G55" s="210"/>
      <c r="H55" s="179"/>
      <c r="I55" s="179"/>
      <c r="J55" s="179">
        <v>100</v>
      </c>
      <c r="K55" s="179">
        <v>20</v>
      </c>
      <c r="L55" s="179">
        <v>20</v>
      </c>
      <c r="M55" s="179">
        <v>0.95</v>
      </c>
      <c r="N55" s="88">
        <v>100</v>
      </c>
      <c r="O55" s="88">
        <v>0</v>
      </c>
      <c r="P55" s="88">
        <v>0</v>
      </c>
      <c r="Q55" s="1029">
        <v>0.03</v>
      </c>
      <c r="R55" s="178">
        <v>100</v>
      </c>
      <c r="S55" s="178">
        <v>100</v>
      </c>
      <c r="T55" s="124"/>
      <c r="U55" s="124"/>
      <c r="V55" s="124"/>
      <c r="W55" s="124"/>
    </row>
    <row r="56" spans="1:24" s="3" customFormat="1" x14ac:dyDescent="0.2">
      <c r="A56" s="138">
        <v>242</v>
      </c>
      <c r="B56" s="137"/>
      <c r="C56" s="137" t="s">
        <v>82</v>
      </c>
      <c r="D56" s="135"/>
      <c r="E56" s="135"/>
      <c r="F56" s="135"/>
      <c r="G56" s="136"/>
      <c r="H56" s="135"/>
      <c r="I56" s="135"/>
      <c r="J56" s="135">
        <v>50</v>
      </c>
      <c r="K56" s="135">
        <v>50</v>
      </c>
      <c r="L56" s="135">
        <v>50</v>
      </c>
      <c r="M56" s="135">
        <v>0</v>
      </c>
      <c r="N56" s="99">
        <v>5</v>
      </c>
      <c r="O56" s="99">
        <v>0</v>
      </c>
      <c r="P56" s="99">
        <v>0</v>
      </c>
      <c r="Q56" s="1030">
        <v>0</v>
      </c>
      <c r="R56" s="134">
        <v>5</v>
      </c>
      <c r="S56" s="134">
        <v>5</v>
      </c>
      <c r="T56" s="124"/>
      <c r="U56" s="124"/>
      <c r="V56" s="124"/>
      <c r="W56" s="124"/>
    </row>
    <row r="57" spans="1:24" s="3" customFormat="1" x14ac:dyDescent="0.2">
      <c r="A57" s="138">
        <v>292</v>
      </c>
      <c r="B57" s="137" t="s">
        <v>81</v>
      </c>
      <c r="C57" s="137" t="s">
        <v>80</v>
      </c>
      <c r="D57" s="135"/>
      <c r="E57" s="135"/>
      <c r="F57" s="135"/>
      <c r="G57" s="136"/>
      <c r="H57" s="135"/>
      <c r="I57" s="135"/>
      <c r="J57" s="135">
        <v>0</v>
      </c>
      <c r="K57" s="135">
        <v>0</v>
      </c>
      <c r="L57" s="135">
        <v>0</v>
      </c>
      <c r="M57" s="135">
        <v>3553.34</v>
      </c>
      <c r="N57" s="99">
        <v>0</v>
      </c>
      <c r="O57" s="99">
        <v>0</v>
      </c>
      <c r="P57" s="99">
        <v>0</v>
      </c>
      <c r="Q57" s="1030">
        <v>34.81</v>
      </c>
      <c r="R57" s="134">
        <v>0</v>
      </c>
      <c r="S57" s="134">
        <v>0</v>
      </c>
      <c r="T57" s="124"/>
      <c r="U57" s="124"/>
      <c r="V57" s="124"/>
      <c r="W57" s="124"/>
    </row>
    <row r="58" spans="1:24" x14ac:dyDescent="0.2">
      <c r="A58" s="101">
        <v>292</v>
      </c>
      <c r="B58" s="100" t="s">
        <v>79</v>
      </c>
      <c r="C58" s="137" t="s">
        <v>78</v>
      </c>
      <c r="D58" s="135"/>
      <c r="E58" s="23"/>
      <c r="F58" s="135"/>
      <c r="G58" s="136"/>
      <c r="H58" s="23"/>
      <c r="I58" s="23"/>
      <c r="J58" s="23">
        <v>370</v>
      </c>
      <c r="K58" s="23">
        <v>300</v>
      </c>
      <c r="L58" s="23">
        <v>300</v>
      </c>
      <c r="M58" s="23">
        <v>364.78</v>
      </c>
      <c r="N58" s="99">
        <v>300</v>
      </c>
      <c r="O58" s="99">
        <v>350</v>
      </c>
      <c r="P58" s="99">
        <v>350</v>
      </c>
      <c r="Q58" s="1030">
        <v>363.34</v>
      </c>
      <c r="R58" s="174">
        <v>200</v>
      </c>
      <c r="S58" s="174">
        <v>200</v>
      </c>
      <c r="T58" s="124"/>
      <c r="U58" s="124"/>
      <c r="V58" s="124"/>
      <c r="W58" s="124"/>
    </row>
    <row r="59" spans="1:24" x14ac:dyDescent="0.2">
      <c r="A59" s="101">
        <v>292</v>
      </c>
      <c r="B59" s="100" t="s">
        <v>77</v>
      </c>
      <c r="C59" s="137" t="s">
        <v>76</v>
      </c>
      <c r="D59" s="135"/>
      <c r="E59" s="23"/>
      <c r="F59" s="135"/>
      <c r="G59" s="136"/>
      <c r="H59" s="23"/>
      <c r="I59" s="23"/>
      <c r="J59" s="23">
        <v>242</v>
      </c>
      <c r="K59" s="23">
        <v>248</v>
      </c>
      <c r="L59" s="23">
        <v>200</v>
      </c>
      <c r="M59" s="23">
        <v>173.76</v>
      </c>
      <c r="N59" s="99">
        <v>200</v>
      </c>
      <c r="O59" s="99">
        <v>250</v>
      </c>
      <c r="P59" s="99">
        <v>250</v>
      </c>
      <c r="Q59" s="1030">
        <v>67.89</v>
      </c>
      <c r="R59" s="174">
        <v>200</v>
      </c>
      <c r="S59" s="174">
        <v>200</v>
      </c>
      <c r="T59" s="124"/>
      <c r="U59" s="124"/>
      <c r="V59" s="124"/>
      <c r="W59" s="124"/>
    </row>
    <row r="60" spans="1:24" x14ac:dyDescent="0.2">
      <c r="A60" s="101">
        <v>292</v>
      </c>
      <c r="B60" s="100" t="s">
        <v>75</v>
      </c>
      <c r="C60" s="137" t="s">
        <v>74</v>
      </c>
      <c r="D60" s="135"/>
      <c r="E60" s="23"/>
      <c r="F60" s="135"/>
      <c r="G60" s="136"/>
      <c r="H60" s="23"/>
      <c r="I60" s="23"/>
      <c r="J60" s="23"/>
      <c r="K60" s="23"/>
      <c r="L60" s="23"/>
      <c r="M60" s="23">
        <v>5225.63</v>
      </c>
      <c r="N60" s="99"/>
      <c r="O60" s="99">
        <v>6700</v>
      </c>
      <c r="P60" s="99">
        <v>6700</v>
      </c>
      <c r="Q60" s="1030">
        <v>6774.34</v>
      </c>
      <c r="R60" s="174"/>
      <c r="S60" s="174"/>
      <c r="T60" s="124"/>
      <c r="U60" s="124"/>
      <c r="V60" s="124"/>
      <c r="W60" s="124"/>
    </row>
    <row r="61" spans="1:24" x14ac:dyDescent="0.2">
      <c r="A61" s="209">
        <v>292</v>
      </c>
      <c r="B61" s="208" t="s">
        <v>73</v>
      </c>
      <c r="C61" s="137" t="s">
        <v>72</v>
      </c>
      <c r="D61" s="135"/>
      <c r="E61" s="23"/>
      <c r="F61" s="135"/>
      <c r="G61" s="136"/>
      <c r="H61" s="23"/>
      <c r="I61" s="23"/>
      <c r="J61" s="23">
        <v>0</v>
      </c>
      <c r="K61" s="23">
        <v>4795</v>
      </c>
      <c r="L61" s="23">
        <v>0</v>
      </c>
      <c r="M61" s="23">
        <v>4699.13</v>
      </c>
      <c r="N61" s="99">
        <v>0</v>
      </c>
      <c r="O61" s="99">
        <v>1720</v>
      </c>
      <c r="P61" s="99">
        <v>1720</v>
      </c>
      <c r="Q61" s="1030">
        <v>2773.01</v>
      </c>
      <c r="R61" s="174">
        <v>0</v>
      </c>
      <c r="S61" s="174">
        <v>0</v>
      </c>
      <c r="T61" s="124"/>
      <c r="U61" s="124"/>
      <c r="V61" s="124"/>
      <c r="W61" s="124"/>
      <c r="X61" s="207"/>
    </row>
    <row r="62" spans="1:24" ht="13.5" thickBot="1" x14ac:dyDescent="0.25">
      <c r="A62" s="1221" t="s">
        <v>34</v>
      </c>
      <c r="B62" s="1222"/>
      <c r="C62" s="1222"/>
      <c r="D62" s="205"/>
      <c r="E62" s="206"/>
      <c r="F62" s="205"/>
      <c r="G62" s="206"/>
      <c r="H62" s="205"/>
      <c r="I62" s="206"/>
      <c r="J62" s="205">
        <f>J33+J41+J54</f>
        <v>116862</v>
      </c>
      <c r="K62" s="205">
        <f>K33+K41+K54</f>
        <v>146513</v>
      </c>
      <c r="L62" s="205">
        <f>L33+L41+L54</f>
        <v>126570</v>
      </c>
      <c r="M62" s="205">
        <f>M33+M41+M54</f>
        <v>156177.50999999998</v>
      </c>
      <c r="N62" s="205">
        <f t="shared" ref="N62:S62" si="9">SUM(N33,N41,N54)</f>
        <v>266905</v>
      </c>
      <c r="O62" s="205">
        <f t="shared" si="9"/>
        <v>213670</v>
      </c>
      <c r="P62" s="205">
        <f t="shared" si="9"/>
        <v>213670</v>
      </c>
      <c r="Q62" s="206">
        <f t="shared" si="9"/>
        <v>211994.35175140001</v>
      </c>
      <c r="R62" s="204">
        <f t="shared" si="9"/>
        <v>276805</v>
      </c>
      <c r="S62" s="204">
        <f t="shared" si="9"/>
        <v>121805</v>
      </c>
      <c r="T62" s="122"/>
      <c r="U62" s="122"/>
      <c r="V62" s="122"/>
      <c r="W62" s="122"/>
    </row>
    <row r="63" spans="1:24" ht="13.5" customHeight="1" x14ac:dyDescent="0.2">
      <c r="A63" s="200"/>
      <c r="B63" s="200"/>
      <c r="C63" s="155"/>
      <c r="D63" s="153"/>
      <c r="E63" s="198"/>
      <c r="F63" s="153"/>
      <c r="G63" s="199"/>
      <c r="H63" s="198"/>
      <c r="I63" s="198"/>
      <c r="J63" s="198"/>
      <c r="K63" s="48"/>
      <c r="L63" s="198"/>
      <c r="M63" s="48"/>
      <c r="N63" s="48"/>
      <c r="O63" s="48"/>
      <c r="P63" s="48"/>
      <c r="Q63" s="48"/>
      <c r="R63" s="197"/>
      <c r="S63" s="197"/>
      <c r="T63" s="196"/>
      <c r="U63" s="196"/>
      <c r="V63" s="196"/>
      <c r="W63" s="195"/>
    </row>
    <row r="64" spans="1:24" ht="13.5" customHeight="1" x14ac:dyDescent="0.2">
      <c r="A64" s="200"/>
      <c r="B64" s="200"/>
      <c r="C64" s="155"/>
      <c r="D64" s="153"/>
      <c r="E64" s="198"/>
      <c r="F64" s="153"/>
      <c r="G64" s="199"/>
      <c r="H64" s="198"/>
      <c r="I64" s="198"/>
      <c r="J64" s="198"/>
      <c r="K64" s="48"/>
      <c r="L64" s="198"/>
      <c r="M64" s="48"/>
      <c r="N64" s="48"/>
      <c r="O64" s="48"/>
      <c r="P64" s="48"/>
      <c r="Q64" s="48"/>
      <c r="R64" s="197"/>
      <c r="S64" s="197"/>
      <c r="T64" s="196"/>
      <c r="U64" s="196"/>
      <c r="V64" s="196"/>
      <c r="W64" s="195"/>
    </row>
    <row r="65" spans="1:23" ht="13.5" customHeight="1" x14ac:dyDescent="0.2">
      <c r="A65" s="200"/>
      <c r="B65" s="200"/>
      <c r="C65" s="155"/>
      <c r="D65" s="153"/>
      <c r="E65" s="198"/>
      <c r="F65" s="153"/>
      <c r="G65" s="199"/>
      <c r="H65" s="198"/>
      <c r="I65" s="198"/>
      <c r="J65" s="198"/>
      <c r="K65" s="48"/>
      <c r="L65" s="198"/>
      <c r="M65" s="48"/>
      <c r="N65" s="48"/>
      <c r="O65" s="48"/>
      <c r="P65" s="48"/>
      <c r="Q65" s="48"/>
      <c r="R65" s="197"/>
      <c r="S65" s="197"/>
      <c r="T65" s="196"/>
      <c r="U65" s="196"/>
      <c r="V65" s="196"/>
      <c r="W65" s="195"/>
    </row>
    <row r="66" spans="1:23" ht="13.5" customHeight="1" x14ac:dyDescent="0.2">
      <c r="A66" s="200"/>
      <c r="B66" s="200"/>
      <c r="C66" s="155"/>
      <c r="D66" s="153"/>
      <c r="E66" s="198"/>
      <c r="F66" s="153"/>
      <c r="G66" s="199"/>
      <c r="H66" s="198"/>
      <c r="I66" s="198"/>
      <c r="J66" s="198"/>
      <c r="K66" s="48"/>
      <c r="L66" s="198"/>
      <c r="M66" s="48"/>
      <c r="N66" s="48"/>
      <c r="O66" s="48"/>
      <c r="P66" s="48"/>
      <c r="Q66" s="48"/>
      <c r="R66" s="197"/>
      <c r="S66" s="197"/>
      <c r="T66" s="196"/>
      <c r="U66" s="196"/>
      <c r="V66" s="196"/>
      <c r="W66" s="195"/>
    </row>
    <row r="67" spans="1:23" ht="13.5" customHeight="1" x14ac:dyDescent="0.2">
      <c r="A67" s="200"/>
      <c r="B67" s="200"/>
      <c r="C67" s="155"/>
      <c r="D67" s="153"/>
      <c r="E67" s="198"/>
      <c r="F67" s="153"/>
      <c r="G67" s="199"/>
      <c r="H67" s="198"/>
      <c r="I67" s="198"/>
      <c r="J67" s="198"/>
      <c r="K67" s="48"/>
      <c r="L67" s="198"/>
      <c r="M67" s="48"/>
      <c r="N67" s="48"/>
      <c r="O67" s="48"/>
      <c r="P67" s="48"/>
      <c r="Q67" s="48"/>
      <c r="R67" s="197"/>
      <c r="S67" s="197"/>
      <c r="T67" s="196"/>
      <c r="U67" s="196"/>
      <c r="V67" s="196"/>
      <c r="W67" s="195"/>
    </row>
    <row r="68" spans="1:23" ht="13.5" customHeight="1" x14ac:dyDescent="0.2">
      <c r="A68" s="200"/>
      <c r="B68" s="200"/>
      <c r="C68" s="155"/>
      <c r="D68" s="153"/>
      <c r="E68" s="198"/>
      <c r="F68" s="153"/>
      <c r="G68" s="199"/>
      <c r="H68" s="198"/>
      <c r="I68" s="198"/>
      <c r="J68" s="198"/>
      <c r="K68" s="48"/>
      <c r="L68" s="198"/>
      <c r="M68" s="48"/>
      <c r="N68" s="48"/>
      <c r="O68" s="48"/>
      <c r="P68" s="48"/>
      <c r="Q68" s="48"/>
      <c r="R68" s="197"/>
      <c r="S68" s="197"/>
      <c r="T68" s="196"/>
      <c r="U68" s="196"/>
      <c r="V68" s="196"/>
      <c r="W68" s="195"/>
    </row>
    <row r="69" spans="1:23" ht="13.5" customHeight="1" x14ac:dyDescent="0.2">
      <c r="A69" s="200"/>
      <c r="B69" s="200"/>
      <c r="C69" s="155"/>
      <c r="D69" s="153"/>
      <c r="E69" s="198"/>
      <c r="F69" s="153"/>
      <c r="G69" s="199"/>
      <c r="H69" s="198"/>
      <c r="I69" s="198"/>
      <c r="J69" s="198"/>
      <c r="K69" s="48"/>
      <c r="L69" s="198"/>
      <c r="M69" s="48"/>
      <c r="N69" s="48"/>
      <c r="O69" s="48"/>
      <c r="P69" s="48"/>
      <c r="Q69" s="48"/>
      <c r="R69" s="197"/>
      <c r="S69" s="197"/>
      <c r="T69" s="196"/>
      <c r="U69" s="196"/>
      <c r="V69" s="196"/>
      <c r="W69" s="195"/>
    </row>
    <row r="70" spans="1:23" ht="13.5" customHeight="1" x14ac:dyDescent="0.2">
      <c r="A70" s="200"/>
      <c r="B70" s="200"/>
      <c r="C70" s="155"/>
      <c r="D70" s="153"/>
      <c r="E70" s="198"/>
      <c r="F70" s="153"/>
      <c r="G70" s="199"/>
      <c r="H70" s="198"/>
      <c r="I70" s="198"/>
      <c r="J70" s="198"/>
      <c r="K70" s="48"/>
      <c r="L70" s="198"/>
      <c r="M70" s="48"/>
      <c r="N70" s="48"/>
      <c r="O70" s="48"/>
      <c r="P70" s="48"/>
      <c r="Q70" s="48"/>
      <c r="R70" s="197"/>
      <c r="S70" s="197"/>
      <c r="T70" s="196"/>
      <c r="U70" s="196"/>
      <c r="V70" s="196"/>
      <c r="W70" s="195"/>
    </row>
    <row r="71" spans="1:23" ht="13.5" customHeight="1" x14ac:dyDescent="0.2">
      <c r="A71" s="200"/>
      <c r="B71" s="200"/>
      <c r="C71" s="155"/>
      <c r="D71" s="153"/>
      <c r="E71" s="198"/>
      <c r="F71" s="153"/>
      <c r="G71" s="199"/>
      <c r="H71" s="198"/>
      <c r="I71" s="198"/>
      <c r="J71" s="198"/>
      <c r="K71" s="48"/>
      <c r="L71" s="198"/>
      <c r="M71" s="48"/>
      <c r="N71" s="48"/>
      <c r="O71" s="48"/>
      <c r="P71" s="48"/>
      <c r="Q71" s="48"/>
      <c r="R71" s="197"/>
      <c r="S71" s="197"/>
      <c r="T71" s="196"/>
      <c r="U71" s="196"/>
      <c r="V71" s="196"/>
      <c r="W71" s="195"/>
    </row>
    <row r="72" spans="1:23" ht="13.5" customHeight="1" x14ac:dyDescent="0.2">
      <c r="A72" s="200"/>
      <c r="B72" s="200"/>
      <c r="C72" s="155"/>
      <c r="D72" s="153"/>
      <c r="E72" s="198"/>
      <c r="F72" s="153"/>
      <c r="G72" s="199"/>
      <c r="H72" s="198"/>
      <c r="I72" s="198"/>
      <c r="J72" s="198"/>
      <c r="K72" s="48"/>
      <c r="L72" s="198"/>
      <c r="M72" s="48"/>
      <c r="N72" s="48"/>
      <c r="O72" s="48"/>
      <c r="P72" s="48"/>
      <c r="Q72" s="48"/>
      <c r="R72" s="197"/>
      <c r="S72" s="197"/>
      <c r="T72" s="196"/>
      <c r="U72" s="196"/>
      <c r="V72" s="196"/>
      <c r="W72" s="195"/>
    </row>
    <row r="73" spans="1:23" ht="13.5" customHeight="1" x14ac:dyDescent="0.2">
      <c r="A73" s="200"/>
      <c r="B73" s="200"/>
      <c r="C73" s="155"/>
      <c r="D73" s="153"/>
      <c r="E73" s="198"/>
      <c r="F73" s="153"/>
      <c r="G73" s="199"/>
      <c r="H73" s="198"/>
      <c r="I73" s="198"/>
      <c r="J73" s="198"/>
      <c r="K73" s="48"/>
      <c r="L73" s="198"/>
      <c r="M73" s="48"/>
      <c r="N73" s="48"/>
      <c r="O73" s="48"/>
      <c r="P73" s="48"/>
      <c r="Q73" s="48"/>
      <c r="R73" s="197"/>
      <c r="S73" s="197"/>
      <c r="T73" s="196"/>
      <c r="U73" s="196"/>
      <c r="V73" s="196"/>
      <c r="W73" s="195"/>
    </row>
    <row r="74" spans="1:23" ht="13.5" customHeight="1" x14ac:dyDescent="0.2">
      <c r="A74" s="200"/>
      <c r="B74" s="200"/>
      <c r="C74" s="155"/>
      <c r="D74" s="153"/>
      <c r="E74" s="198"/>
      <c r="F74" s="153"/>
      <c r="G74" s="199"/>
      <c r="H74" s="198"/>
      <c r="I74" s="198"/>
      <c r="J74" s="198"/>
      <c r="K74" s="48"/>
      <c r="L74" s="198"/>
      <c r="M74" s="48"/>
      <c r="N74" s="48"/>
      <c r="O74" s="48"/>
      <c r="P74" s="48"/>
      <c r="Q74" s="48"/>
      <c r="R74" s="197"/>
      <c r="S74" s="197"/>
      <c r="T74" s="196"/>
      <c r="U74" s="196"/>
      <c r="V74" s="196"/>
      <c r="W74" s="195"/>
    </row>
    <row r="75" spans="1:23" ht="13.5" customHeight="1" x14ac:dyDescent="0.2">
      <c r="A75" s="200"/>
      <c r="B75" s="200"/>
      <c r="C75" s="155"/>
      <c r="D75" s="153"/>
      <c r="E75" s="198"/>
      <c r="F75" s="153"/>
      <c r="G75" s="199"/>
      <c r="H75" s="198"/>
      <c r="I75" s="198"/>
      <c r="J75" s="198"/>
      <c r="K75" s="48"/>
      <c r="L75" s="198"/>
      <c r="M75" s="48"/>
      <c r="N75" s="48"/>
      <c r="O75" s="48"/>
      <c r="P75" s="48"/>
      <c r="Q75" s="48"/>
      <c r="R75" s="197"/>
      <c r="S75" s="197"/>
      <c r="T75" s="196"/>
      <c r="U75" s="196"/>
      <c r="V75" s="196"/>
      <c r="W75" s="195"/>
    </row>
    <row r="76" spans="1:23" ht="13.5" customHeight="1" x14ac:dyDescent="0.2">
      <c r="A76" s="200"/>
      <c r="B76" s="200"/>
      <c r="C76" s="155"/>
      <c r="D76" s="153"/>
      <c r="E76" s="198"/>
      <c r="F76" s="153"/>
      <c r="G76" s="199"/>
      <c r="H76" s="198"/>
      <c r="I76" s="198"/>
      <c r="J76" s="198"/>
      <c r="K76" s="48"/>
      <c r="L76" s="198"/>
      <c r="M76" s="48"/>
      <c r="N76" s="48"/>
      <c r="O76" s="48"/>
      <c r="P76" s="48"/>
      <c r="Q76" s="48"/>
      <c r="R76" s="197"/>
      <c r="S76" s="197"/>
      <c r="T76" s="196"/>
      <c r="U76" s="196"/>
      <c r="V76" s="196"/>
      <c r="W76" s="195"/>
    </row>
    <row r="77" spans="1:23" ht="13.5" customHeight="1" x14ac:dyDescent="0.2">
      <c r="A77" s="200"/>
      <c r="B77" s="200"/>
      <c r="C77" s="155"/>
      <c r="D77" s="153"/>
      <c r="E77" s="198"/>
      <c r="F77" s="153"/>
      <c r="G77" s="199"/>
      <c r="H77" s="198"/>
      <c r="I77" s="198"/>
      <c r="J77" s="198"/>
      <c r="K77" s="48"/>
      <c r="L77" s="198"/>
      <c r="M77" s="48"/>
      <c r="N77" s="48"/>
      <c r="O77" s="48"/>
      <c r="P77" s="48"/>
      <c r="Q77" s="48"/>
      <c r="R77" s="197"/>
      <c r="S77" s="197"/>
      <c r="T77" s="196"/>
      <c r="U77" s="196"/>
      <c r="V77" s="196"/>
      <c r="W77" s="195"/>
    </row>
    <row r="78" spans="1:23" x14ac:dyDescent="0.2">
      <c r="A78" s="200"/>
      <c r="B78" s="200"/>
      <c r="C78" s="155"/>
      <c r="D78" s="153"/>
      <c r="E78" s="198"/>
      <c r="F78" s="153"/>
      <c r="G78" s="199"/>
      <c r="H78" s="198"/>
      <c r="I78" s="198"/>
      <c r="J78" s="198"/>
      <c r="K78" s="48"/>
      <c r="L78" s="198"/>
      <c r="M78" s="48"/>
      <c r="N78" s="48"/>
      <c r="O78" s="48"/>
      <c r="P78" s="48"/>
      <c r="Q78" s="48"/>
      <c r="R78" s="197"/>
      <c r="S78" s="197"/>
      <c r="T78" s="196"/>
      <c r="U78" s="196"/>
      <c r="V78" s="196"/>
      <c r="W78" s="195"/>
    </row>
    <row r="79" spans="1:23" ht="16.5" thickBot="1" x14ac:dyDescent="0.3">
      <c r="A79" s="200"/>
      <c r="B79" s="200"/>
      <c r="C79" s="155"/>
      <c r="D79" s="153"/>
      <c r="E79" s="198"/>
      <c r="F79" s="153"/>
      <c r="G79" s="199"/>
      <c r="H79" s="198"/>
      <c r="I79" s="203" t="s">
        <v>33</v>
      </c>
      <c r="J79" s="202"/>
      <c r="K79" s="202"/>
      <c r="L79" s="202"/>
      <c r="M79" s="1223" t="s">
        <v>33</v>
      </c>
      <c r="N79" s="1223"/>
      <c r="O79" s="1223"/>
      <c r="P79" s="1223"/>
      <c r="Q79" s="1223"/>
      <c r="R79" s="1223"/>
      <c r="S79" s="1223"/>
      <c r="T79" s="201"/>
      <c r="U79" s="201"/>
      <c r="V79" s="201"/>
      <c r="W79" s="201"/>
    </row>
    <row r="80" spans="1:23" ht="13.5" hidden="1" thickBot="1" x14ac:dyDescent="0.25">
      <c r="A80" s="200"/>
      <c r="B80" s="200"/>
      <c r="C80" s="155"/>
      <c r="D80" s="153"/>
      <c r="E80" s="198"/>
      <c r="F80" s="153"/>
      <c r="G80" s="199"/>
      <c r="H80" s="198"/>
      <c r="I80" s="198"/>
      <c r="J80" s="198"/>
      <c r="K80" s="48"/>
      <c r="L80" s="198"/>
      <c r="M80" s="48"/>
      <c r="N80" s="48"/>
      <c r="O80" s="48"/>
      <c r="P80" s="48"/>
      <c r="Q80" s="48"/>
      <c r="R80" s="197"/>
      <c r="S80" s="197"/>
      <c r="T80" s="196"/>
      <c r="U80" s="196"/>
      <c r="V80" s="196"/>
      <c r="W80" s="195"/>
    </row>
    <row r="81" spans="1:26" ht="34.5" thickBot="1" x14ac:dyDescent="0.3">
      <c r="A81" s="194" t="s">
        <v>4</v>
      </c>
      <c r="B81" s="193"/>
      <c r="C81" s="192"/>
      <c r="D81" s="191"/>
      <c r="E81" s="190"/>
      <c r="F81" s="191"/>
      <c r="G81" s="190"/>
      <c r="H81" s="191"/>
      <c r="I81" s="190"/>
      <c r="J81" s="190">
        <v>2014</v>
      </c>
      <c r="K81" s="189" t="s">
        <v>5</v>
      </c>
      <c r="L81" s="187" t="s">
        <v>6</v>
      </c>
      <c r="M81" s="189" t="s">
        <v>417</v>
      </c>
      <c r="N81" s="188" t="s">
        <v>418</v>
      </c>
      <c r="O81" s="188" t="s">
        <v>419</v>
      </c>
      <c r="P81" s="188" t="s">
        <v>437</v>
      </c>
      <c r="Q81" s="188" t="s">
        <v>438</v>
      </c>
      <c r="R81" s="186">
        <v>2019</v>
      </c>
      <c r="S81" s="186">
        <v>2020</v>
      </c>
      <c r="T81" s="119"/>
      <c r="U81" s="119"/>
      <c r="V81" s="119"/>
      <c r="W81" s="118"/>
    </row>
    <row r="82" spans="1:26" s="175" customFormat="1" ht="13.5" thickBot="1" x14ac:dyDescent="0.25">
      <c r="A82" s="151" t="s">
        <v>71</v>
      </c>
      <c r="B82" s="150"/>
      <c r="C82" s="150"/>
      <c r="D82" s="184"/>
      <c r="E82" s="185"/>
      <c r="F82" s="184"/>
      <c r="G82" s="185"/>
      <c r="H82" s="184"/>
      <c r="I82" s="185"/>
      <c r="J82" s="184">
        <f>SUM(J83:J111)</f>
        <v>665897</v>
      </c>
      <c r="K82" s="184">
        <f>K83+K84+K86+K87+K88+K89+K95+K96+K97+K98+K99+K101+K102+K103+K104+K106+K111+K105+K85+K100+K107</f>
        <v>657888</v>
      </c>
      <c r="L82" s="184">
        <f>SUM(L83:L111)</f>
        <v>679180</v>
      </c>
      <c r="M82" s="184">
        <f>M83+M84+M85+M86+M87+M88+M90+M91+M92+M94+M95+M96+M97+M98+M99+M100+M101+M102+M103+M104+M105+M106+M107+M108+M109+M110+M111</f>
        <v>766169.05000000016</v>
      </c>
      <c r="N82" s="184">
        <f>N83+N84+N86+N87+N88+N89+N95+N96+N97+N98+N99+N101+N102+N103+N104+N111+N105+N106+N107+N85+N100</f>
        <v>110017</v>
      </c>
      <c r="O82" s="184">
        <f>O83+O84+O86+O87+O88+O89+O95+O96+O97+O98+O99+O101+O102+O103+O104+O111+O105+O106+O107+O85+O100+O108+O109</f>
        <v>78856</v>
      </c>
      <c r="P82" s="184">
        <f>P83+P84+P86+P87+P88+P89+P95+P96+P97+P98+P99+P101+P102+P103+P104+P111+P105+P106+P107+P85+P100+P108+P109</f>
        <v>78856</v>
      </c>
      <c r="Q82" s="185">
        <f>Q83+Q84+Q86+Q87+Q88+Q89+Q95+Q96+Q97+Q98+Q99+Q101+Q102+Q103+Q104+Q111+Q105+Q106+Q107+Q85+Q100+Q108+Q109</f>
        <v>97175.19</v>
      </c>
      <c r="R82" s="183">
        <f>R83+R84+R86+R87+R88+R89+R95+R96+R97+R98+R99+R101+R102+R103+R104+R111+R85+R107+R100+R105</f>
        <v>81300</v>
      </c>
      <c r="S82" s="183">
        <f>S83+S84+S86+S87+S88+S89+S95+S96+S97+S98+S99+S101+S102+S103+S104+S111+S85+S107+S100+S105</f>
        <v>35300</v>
      </c>
      <c r="T82" s="122"/>
      <c r="U82" s="122"/>
      <c r="V82" s="122"/>
      <c r="W82" s="122"/>
    </row>
    <row r="83" spans="1:26" s="175" customFormat="1" x14ac:dyDescent="0.2">
      <c r="A83" s="143">
        <v>312</v>
      </c>
      <c r="B83" s="142" t="s">
        <v>20</v>
      </c>
      <c r="C83" s="142" t="s">
        <v>70</v>
      </c>
      <c r="D83" s="182"/>
      <c r="E83" s="179"/>
      <c r="F83" s="179"/>
      <c r="G83" s="181"/>
      <c r="H83" s="179"/>
      <c r="I83" s="179"/>
      <c r="J83" s="179">
        <v>0</v>
      </c>
      <c r="K83" s="179">
        <v>300</v>
      </c>
      <c r="L83" s="179">
        <v>300</v>
      </c>
      <c r="M83" s="179">
        <v>3400</v>
      </c>
      <c r="N83" s="180">
        <v>500</v>
      </c>
      <c r="O83" s="180">
        <v>1500</v>
      </c>
      <c r="P83" s="180">
        <v>1500</v>
      </c>
      <c r="Q83" s="1026">
        <v>1500</v>
      </c>
      <c r="R83" s="178">
        <v>400</v>
      </c>
      <c r="S83" s="178">
        <v>400</v>
      </c>
      <c r="T83" s="124"/>
      <c r="U83" s="124"/>
      <c r="V83" s="124"/>
      <c r="W83" s="124"/>
    </row>
    <row r="84" spans="1:26" s="175" customFormat="1" x14ac:dyDescent="0.2">
      <c r="A84" s="138">
        <v>312</v>
      </c>
      <c r="B84" s="137" t="s">
        <v>20</v>
      </c>
      <c r="C84" s="137" t="s">
        <v>69</v>
      </c>
      <c r="D84" s="135"/>
      <c r="E84" s="135"/>
      <c r="F84" s="135"/>
      <c r="G84" s="136"/>
      <c r="H84" s="135"/>
      <c r="I84" s="135"/>
      <c r="J84" s="135">
        <v>494935</v>
      </c>
      <c r="K84" s="135">
        <v>552552</v>
      </c>
      <c r="L84" s="135">
        <v>510000</v>
      </c>
      <c r="M84" s="135">
        <v>610382</v>
      </c>
      <c r="N84" s="107">
        <v>0</v>
      </c>
      <c r="O84" s="107">
        <v>0</v>
      </c>
      <c r="P84" s="107">
        <v>0</v>
      </c>
      <c r="Q84" s="1040">
        <v>0</v>
      </c>
      <c r="R84" s="134">
        <v>0</v>
      </c>
      <c r="S84" s="134">
        <v>0</v>
      </c>
      <c r="T84" s="124"/>
      <c r="U84" s="124"/>
      <c r="V84" s="124"/>
      <c r="W84" s="124"/>
    </row>
    <row r="85" spans="1:26" s="175" customFormat="1" x14ac:dyDescent="0.2">
      <c r="A85" s="138">
        <v>312</v>
      </c>
      <c r="B85" s="137" t="s">
        <v>20</v>
      </c>
      <c r="C85" s="137" t="s">
        <v>68</v>
      </c>
      <c r="D85" s="135"/>
      <c r="E85" s="135"/>
      <c r="F85" s="135"/>
      <c r="G85" s="136"/>
      <c r="H85" s="135"/>
      <c r="I85" s="135"/>
      <c r="J85" s="135">
        <v>0</v>
      </c>
      <c r="K85" s="135">
        <v>0</v>
      </c>
      <c r="L85" s="135">
        <v>15000</v>
      </c>
      <c r="M85" s="135"/>
      <c r="N85" s="107">
        <v>0</v>
      </c>
      <c r="O85" s="107">
        <v>0</v>
      </c>
      <c r="P85" s="107">
        <v>0</v>
      </c>
      <c r="Q85" s="1040">
        <v>0</v>
      </c>
      <c r="R85" s="134">
        <v>0</v>
      </c>
      <c r="S85" s="134">
        <v>0</v>
      </c>
      <c r="T85" s="124"/>
      <c r="U85" s="124"/>
      <c r="V85" s="124"/>
      <c r="W85" s="124"/>
    </row>
    <row r="86" spans="1:26" s="175" customFormat="1" x14ac:dyDescent="0.2">
      <c r="A86" s="138">
        <v>312</v>
      </c>
      <c r="B86" s="137" t="s">
        <v>20</v>
      </c>
      <c r="C86" s="137" t="s">
        <v>67</v>
      </c>
      <c r="D86" s="177"/>
      <c r="E86" s="135"/>
      <c r="F86" s="177"/>
      <c r="G86" s="176"/>
      <c r="H86" s="135"/>
      <c r="I86" s="135"/>
      <c r="J86" s="135">
        <v>0</v>
      </c>
      <c r="K86" s="135">
        <v>1264</v>
      </c>
      <c r="L86" s="135">
        <v>1034</v>
      </c>
      <c r="M86" s="135">
        <v>140</v>
      </c>
      <c r="N86" s="107">
        <v>0</v>
      </c>
      <c r="O86" s="107">
        <v>0</v>
      </c>
      <c r="P86" s="107">
        <v>0</v>
      </c>
      <c r="Q86" s="1040">
        <v>0</v>
      </c>
      <c r="R86" s="134">
        <v>0</v>
      </c>
      <c r="S86" s="134">
        <v>0</v>
      </c>
      <c r="T86" s="124"/>
      <c r="U86" s="124"/>
      <c r="V86" s="124"/>
      <c r="W86" s="124"/>
    </row>
    <row r="87" spans="1:26" x14ac:dyDescent="0.2">
      <c r="A87" s="101">
        <v>312</v>
      </c>
      <c r="B87" s="100" t="s">
        <v>20</v>
      </c>
      <c r="C87" s="137" t="s">
        <v>66</v>
      </c>
      <c r="D87" s="23"/>
      <c r="E87" s="23"/>
      <c r="F87" s="23"/>
      <c r="G87" s="173"/>
      <c r="H87" s="23"/>
      <c r="I87" s="23"/>
      <c r="J87" s="23">
        <v>4720</v>
      </c>
      <c r="K87" s="135">
        <v>4123</v>
      </c>
      <c r="L87" s="135">
        <v>4500</v>
      </c>
      <c r="M87" s="135">
        <v>3697</v>
      </c>
      <c r="N87" s="107"/>
      <c r="O87" s="107">
        <v>0</v>
      </c>
      <c r="P87" s="107">
        <v>0</v>
      </c>
      <c r="Q87" s="1040">
        <v>0</v>
      </c>
      <c r="R87" s="174"/>
      <c r="S87" s="174"/>
      <c r="T87" s="124"/>
      <c r="U87" s="124"/>
      <c r="V87" s="124"/>
      <c r="W87" s="124"/>
    </row>
    <row r="88" spans="1:26" x14ac:dyDescent="0.2">
      <c r="A88" s="101">
        <v>312</v>
      </c>
      <c r="B88" s="100" t="s">
        <v>20</v>
      </c>
      <c r="C88" s="137" t="s">
        <v>65</v>
      </c>
      <c r="D88" s="23"/>
      <c r="E88" s="23"/>
      <c r="F88" s="23"/>
      <c r="G88" s="173"/>
      <c r="H88" s="23"/>
      <c r="I88" s="23"/>
      <c r="J88" s="23">
        <v>4850</v>
      </c>
      <c r="K88" s="135">
        <v>5062</v>
      </c>
      <c r="L88" s="135">
        <v>4946</v>
      </c>
      <c r="M88" s="135">
        <v>5297.85</v>
      </c>
      <c r="N88" s="107">
        <v>5500</v>
      </c>
      <c r="O88" s="107">
        <v>5500</v>
      </c>
      <c r="P88" s="107">
        <v>5500</v>
      </c>
      <c r="Q88" s="1023">
        <v>5456.16</v>
      </c>
      <c r="R88" s="174">
        <v>5500</v>
      </c>
      <c r="S88" s="174">
        <v>6000</v>
      </c>
      <c r="T88" s="124"/>
      <c r="U88" s="124"/>
      <c r="V88" s="124"/>
      <c r="W88" s="124"/>
    </row>
    <row r="89" spans="1:26" x14ac:dyDescent="0.2">
      <c r="A89" s="101">
        <v>312</v>
      </c>
      <c r="B89" s="100" t="s">
        <v>20</v>
      </c>
      <c r="C89" s="137" t="s">
        <v>64</v>
      </c>
      <c r="D89" s="23"/>
      <c r="E89" s="23"/>
      <c r="F89" s="23"/>
      <c r="G89" s="173"/>
      <c r="H89" s="23"/>
      <c r="I89" s="23"/>
      <c r="J89" s="23">
        <v>7740</v>
      </c>
      <c r="K89" s="135">
        <v>24561</v>
      </c>
      <c r="L89" s="135">
        <v>22500</v>
      </c>
      <c r="M89" s="135"/>
      <c r="N89" s="107">
        <f>SUM(N90:N92)+N93</f>
        <v>15117</v>
      </c>
      <c r="O89" s="107">
        <f>SUM(O90:O92)+O93+O94</f>
        <v>6402</v>
      </c>
      <c r="P89" s="107">
        <f>SUM(P90:P92)+P93+P94</f>
        <v>6402</v>
      </c>
      <c r="Q89" s="1023">
        <f>SUM(Q90:Q92)+Q93+Q94</f>
        <v>6401.6</v>
      </c>
      <c r="R89" s="174">
        <f>SUM(R90:R92)+R93</f>
        <v>12400</v>
      </c>
      <c r="S89" s="174">
        <f>SUM(S90:S92)+S93</f>
        <v>12400</v>
      </c>
      <c r="T89" s="124"/>
      <c r="U89" s="124"/>
      <c r="V89" s="124"/>
      <c r="W89" s="124"/>
      <c r="X89" s="169"/>
      <c r="Y89" s="169"/>
      <c r="Z89" s="169"/>
    </row>
    <row r="90" spans="1:26" x14ac:dyDescent="0.2">
      <c r="A90" s="101"/>
      <c r="B90" s="100"/>
      <c r="C90" s="137" t="s">
        <v>63</v>
      </c>
      <c r="D90" s="23"/>
      <c r="E90" s="23"/>
      <c r="F90" s="23"/>
      <c r="G90" s="173"/>
      <c r="H90" s="23"/>
      <c r="I90" s="23"/>
      <c r="J90" s="23"/>
      <c r="K90" s="135"/>
      <c r="L90" s="135"/>
      <c r="M90" s="135">
        <v>6329.79</v>
      </c>
      <c r="N90" s="172">
        <v>8000</v>
      </c>
      <c r="O90" s="172">
        <v>0</v>
      </c>
      <c r="P90" s="172">
        <v>0</v>
      </c>
      <c r="Q90" s="1024">
        <v>0</v>
      </c>
      <c r="R90" s="170">
        <v>8000</v>
      </c>
      <c r="S90" s="170">
        <v>8000</v>
      </c>
      <c r="T90" s="124"/>
      <c r="U90" s="124"/>
      <c r="V90" s="124"/>
      <c r="W90" s="124"/>
      <c r="X90" s="169"/>
      <c r="Y90" s="169"/>
      <c r="Z90" s="169"/>
    </row>
    <row r="91" spans="1:26" x14ac:dyDescent="0.2">
      <c r="A91" s="101"/>
      <c r="B91" s="100"/>
      <c r="C91" s="137" t="s">
        <v>62</v>
      </c>
      <c r="D91" s="23"/>
      <c r="E91" s="23"/>
      <c r="F91" s="23"/>
      <c r="G91" s="173"/>
      <c r="H91" s="23"/>
      <c r="I91" s="23"/>
      <c r="J91" s="23"/>
      <c r="K91" s="135"/>
      <c r="L91" s="135"/>
      <c r="M91" s="135">
        <v>7353.96</v>
      </c>
      <c r="N91" s="172">
        <v>0</v>
      </c>
      <c r="O91" s="172">
        <v>0</v>
      </c>
      <c r="P91" s="172">
        <v>0</v>
      </c>
      <c r="Q91" s="1024">
        <v>0</v>
      </c>
      <c r="R91" s="170">
        <v>0</v>
      </c>
      <c r="S91" s="170">
        <v>0</v>
      </c>
      <c r="T91" s="124"/>
      <c r="U91" s="124"/>
      <c r="V91" s="124"/>
      <c r="W91" s="124"/>
      <c r="X91" s="169"/>
      <c r="Y91" s="169"/>
      <c r="Z91" s="169"/>
    </row>
    <row r="92" spans="1:26" x14ac:dyDescent="0.2">
      <c r="A92" s="101"/>
      <c r="B92" s="100"/>
      <c r="C92" s="137" t="s">
        <v>61</v>
      </c>
      <c r="D92" s="23"/>
      <c r="E92" s="23"/>
      <c r="F92" s="23"/>
      <c r="G92" s="173"/>
      <c r="H92" s="23"/>
      <c r="I92" s="23"/>
      <c r="J92" s="23"/>
      <c r="K92" s="135"/>
      <c r="L92" s="135"/>
      <c r="M92" s="135">
        <v>4693.53</v>
      </c>
      <c r="N92" s="172">
        <v>5117</v>
      </c>
      <c r="O92" s="172">
        <v>4925</v>
      </c>
      <c r="P92" s="172">
        <v>4925</v>
      </c>
      <c r="Q92" s="1024">
        <v>4924.76</v>
      </c>
      <c r="R92" s="170">
        <v>4400</v>
      </c>
      <c r="S92" s="170">
        <v>4400</v>
      </c>
      <c r="T92" s="124"/>
      <c r="U92" s="124"/>
      <c r="V92" s="124"/>
      <c r="W92" s="124"/>
      <c r="X92" s="169"/>
      <c r="Y92" s="169"/>
      <c r="Z92" s="169"/>
    </row>
    <row r="93" spans="1:26" x14ac:dyDescent="0.2">
      <c r="A93" s="101"/>
      <c r="B93" s="100"/>
      <c r="C93" s="137" t="s">
        <v>60</v>
      </c>
      <c r="D93" s="23"/>
      <c r="E93" s="23"/>
      <c r="F93" s="23"/>
      <c r="G93" s="173"/>
      <c r="H93" s="23"/>
      <c r="I93" s="23"/>
      <c r="J93" s="23"/>
      <c r="K93" s="135"/>
      <c r="L93" s="135"/>
      <c r="M93" s="135"/>
      <c r="N93" s="172">
        <v>2000</v>
      </c>
      <c r="O93" s="172"/>
      <c r="P93" s="172"/>
      <c r="Q93" s="1024"/>
      <c r="R93" s="170">
        <v>0</v>
      </c>
      <c r="S93" s="170">
        <v>0</v>
      </c>
      <c r="T93" s="124">
        <v>0</v>
      </c>
      <c r="U93" s="124"/>
      <c r="V93" s="124"/>
      <c r="W93" s="124"/>
      <c r="X93" s="169"/>
      <c r="Y93" s="169"/>
      <c r="Z93" s="169"/>
    </row>
    <row r="94" spans="1:26" x14ac:dyDescent="0.2">
      <c r="A94" s="101"/>
      <c r="B94" s="100"/>
      <c r="C94" s="137" t="s">
        <v>59</v>
      </c>
      <c r="D94" s="23"/>
      <c r="E94" s="23"/>
      <c r="F94" s="23"/>
      <c r="G94" s="173"/>
      <c r="H94" s="23"/>
      <c r="I94" s="23"/>
      <c r="J94" s="23"/>
      <c r="K94" s="135"/>
      <c r="L94" s="135"/>
      <c r="M94" s="135">
        <v>2953.68</v>
      </c>
      <c r="N94" s="172"/>
      <c r="O94" s="172">
        <v>1477</v>
      </c>
      <c r="P94" s="172">
        <v>1477</v>
      </c>
      <c r="Q94" s="1024">
        <v>1476.84</v>
      </c>
      <c r="R94" s="170"/>
      <c r="S94" s="170"/>
      <c r="T94" s="124"/>
      <c r="U94" s="124"/>
      <c r="V94" s="124"/>
      <c r="W94" s="124"/>
      <c r="X94" s="169"/>
      <c r="Y94" s="169"/>
      <c r="Z94" s="169"/>
    </row>
    <row r="95" spans="1:26" s="3" customFormat="1" x14ac:dyDescent="0.2">
      <c r="A95" s="138">
        <v>312</v>
      </c>
      <c r="B95" s="137" t="s">
        <v>20</v>
      </c>
      <c r="C95" s="137" t="s">
        <v>58</v>
      </c>
      <c r="D95" s="164"/>
      <c r="E95" s="135"/>
      <c r="F95" s="164"/>
      <c r="G95" s="163"/>
      <c r="H95" s="135"/>
      <c r="I95" s="135"/>
      <c r="J95" s="135">
        <v>11890</v>
      </c>
      <c r="K95" s="135">
        <v>6857</v>
      </c>
      <c r="L95" s="135">
        <v>12000</v>
      </c>
      <c r="M95" s="135">
        <v>9620</v>
      </c>
      <c r="N95" s="107">
        <v>0</v>
      </c>
      <c r="O95" s="107">
        <v>0</v>
      </c>
      <c r="P95" s="107">
        <v>0</v>
      </c>
      <c r="Q95" s="1023">
        <v>0</v>
      </c>
      <c r="R95" s="134">
        <v>0</v>
      </c>
      <c r="S95" s="134">
        <v>0</v>
      </c>
      <c r="T95" s="124"/>
      <c r="U95" s="124"/>
      <c r="V95" s="124"/>
      <c r="W95" s="124"/>
      <c r="X95" s="167"/>
      <c r="Y95" s="167"/>
      <c r="Z95" s="167"/>
    </row>
    <row r="96" spans="1:26" s="3" customFormat="1" x14ac:dyDescent="0.2">
      <c r="A96" s="138">
        <v>312</v>
      </c>
      <c r="B96" s="137" t="s">
        <v>57</v>
      </c>
      <c r="C96" s="137" t="s">
        <v>56</v>
      </c>
      <c r="D96" s="164"/>
      <c r="E96" s="135"/>
      <c r="F96" s="164"/>
      <c r="G96" s="163"/>
      <c r="H96" s="135"/>
      <c r="I96" s="135"/>
      <c r="J96" s="135">
        <v>0</v>
      </c>
      <c r="K96" s="135">
        <v>0</v>
      </c>
      <c r="L96" s="135">
        <v>0</v>
      </c>
      <c r="M96" s="135">
        <v>16500</v>
      </c>
      <c r="N96" s="107">
        <v>16500</v>
      </c>
      <c r="O96" s="107">
        <v>0</v>
      </c>
      <c r="P96" s="107">
        <v>0</v>
      </c>
      <c r="Q96" s="1023">
        <v>16630</v>
      </c>
      <c r="R96" s="134">
        <v>0</v>
      </c>
      <c r="S96" s="134">
        <v>0</v>
      </c>
      <c r="T96" s="124"/>
      <c r="U96" s="124"/>
      <c r="V96" s="124"/>
      <c r="W96" s="124"/>
      <c r="X96" s="167"/>
      <c r="Y96" s="167"/>
      <c r="Z96" s="167"/>
    </row>
    <row r="97" spans="1:26" s="3" customFormat="1" x14ac:dyDescent="0.2">
      <c r="A97" s="138">
        <v>312</v>
      </c>
      <c r="B97" s="137" t="s">
        <v>20</v>
      </c>
      <c r="C97" s="137" t="s">
        <v>55</v>
      </c>
      <c r="D97" s="164"/>
      <c r="E97" s="135"/>
      <c r="F97" s="164"/>
      <c r="G97" s="163"/>
      <c r="H97" s="135"/>
      <c r="I97" s="135"/>
      <c r="J97" s="135">
        <v>3488</v>
      </c>
      <c r="K97" s="135">
        <v>3696</v>
      </c>
      <c r="L97" s="135">
        <v>3200</v>
      </c>
      <c r="M97" s="135">
        <v>3464</v>
      </c>
      <c r="N97" s="107">
        <v>0</v>
      </c>
      <c r="O97" s="107">
        <v>0</v>
      </c>
      <c r="P97" s="107">
        <v>0</v>
      </c>
      <c r="Q97" s="1023">
        <v>0</v>
      </c>
      <c r="R97" s="134">
        <v>0</v>
      </c>
      <c r="S97" s="134">
        <v>0</v>
      </c>
      <c r="T97" s="124"/>
      <c r="U97" s="124"/>
      <c r="V97" s="124"/>
      <c r="W97" s="124"/>
      <c r="X97" s="167"/>
      <c r="Y97" s="167"/>
      <c r="Z97" s="167"/>
    </row>
    <row r="98" spans="1:26" s="3" customFormat="1" ht="12.75" customHeight="1" x14ac:dyDescent="0.2">
      <c r="A98" s="138">
        <v>312</v>
      </c>
      <c r="B98" s="137" t="s">
        <v>20</v>
      </c>
      <c r="C98" s="137" t="s">
        <v>54</v>
      </c>
      <c r="D98" s="164"/>
      <c r="E98" s="135"/>
      <c r="F98" s="164"/>
      <c r="G98" s="163"/>
      <c r="H98" s="135"/>
      <c r="I98" s="135"/>
      <c r="J98" s="135">
        <v>8403</v>
      </c>
      <c r="K98" s="135">
        <v>8407</v>
      </c>
      <c r="L98" s="135">
        <v>8000</v>
      </c>
      <c r="M98" s="135">
        <v>8845</v>
      </c>
      <c r="N98" s="107">
        <v>0</v>
      </c>
      <c r="O98" s="107">
        <v>0</v>
      </c>
      <c r="P98" s="107">
        <v>0</v>
      </c>
      <c r="Q98" s="1023">
        <v>0</v>
      </c>
      <c r="R98" s="134">
        <v>0</v>
      </c>
      <c r="S98" s="134">
        <v>0</v>
      </c>
      <c r="T98" s="124"/>
      <c r="U98" s="124"/>
      <c r="V98" s="124"/>
      <c r="W98" s="124"/>
      <c r="X98" s="168"/>
      <c r="Y98" s="167"/>
      <c r="Z98" s="166"/>
    </row>
    <row r="99" spans="1:26" s="3" customFormat="1" x14ac:dyDescent="0.2">
      <c r="A99" s="138">
        <v>312</v>
      </c>
      <c r="B99" s="137" t="s">
        <v>20</v>
      </c>
      <c r="C99" s="137" t="s">
        <v>53</v>
      </c>
      <c r="D99" s="164"/>
      <c r="E99" s="135"/>
      <c r="F99" s="164"/>
      <c r="G99" s="163"/>
      <c r="H99" s="135"/>
      <c r="I99" s="135"/>
      <c r="J99" s="135">
        <v>3877</v>
      </c>
      <c r="K99" s="135">
        <v>4967</v>
      </c>
      <c r="L99" s="135">
        <v>3000</v>
      </c>
      <c r="M99" s="135">
        <v>3855.8</v>
      </c>
      <c r="N99" s="107">
        <v>3000</v>
      </c>
      <c r="O99" s="107">
        <v>3000</v>
      </c>
      <c r="P99" s="107">
        <v>3000</v>
      </c>
      <c r="Q99" s="1023">
        <v>3058.14</v>
      </c>
      <c r="R99" s="134">
        <v>3000</v>
      </c>
      <c r="S99" s="134">
        <v>3000</v>
      </c>
      <c r="T99" s="124"/>
      <c r="U99" s="124"/>
      <c r="V99" s="124"/>
      <c r="W99" s="124"/>
      <c r="X99" s="68"/>
      <c r="Y99" s="68"/>
      <c r="Z99" s="68"/>
    </row>
    <row r="100" spans="1:26" s="3" customFormat="1" x14ac:dyDescent="0.2">
      <c r="A100" s="138">
        <v>312</v>
      </c>
      <c r="B100" s="137" t="s">
        <v>20</v>
      </c>
      <c r="C100" s="137" t="s">
        <v>52</v>
      </c>
      <c r="D100" s="164"/>
      <c r="E100" s="135"/>
      <c r="F100" s="164"/>
      <c r="G100" s="163"/>
      <c r="H100" s="135"/>
      <c r="I100" s="135"/>
      <c r="J100" s="135">
        <v>5200</v>
      </c>
      <c r="K100" s="135">
        <v>4227</v>
      </c>
      <c r="L100" s="135">
        <v>4000</v>
      </c>
      <c r="M100" s="135">
        <v>2589.4899999999998</v>
      </c>
      <c r="N100" s="107">
        <v>2000</v>
      </c>
      <c r="O100" s="107">
        <v>0</v>
      </c>
      <c r="P100" s="107">
        <v>0</v>
      </c>
      <c r="Q100" s="1023">
        <v>0</v>
      </c>
      <c r="R100" s="134">
        <v>2000</v>
      </c>
      <c r="S100" s="134">
        <v>2000</v>
      </c>
      <c r="T100" s="124"/>
      <c r="U100" s="124"/>
      <c r="V100" s="124"/>
      <c r="W100" s="124"/>
      <c r="X100" s="68"/>
      <c r="Y100" s="68"/>
      <c r="Z100" s="68"/>
    </row>
    <row r="101" spans="1:26" s="3" customFormat="1" x14ac:dyDescent="0.2">
      <c r="A101" s="138">
        <v>312</v>
      </c>
      <c r="B101" s="137" t="s">
        <v>20</v>
      </c>
      <c r="C101" s="137" t="s">
        <v>51</v>
      </c>
      <c r="D101" s="164"/>
      <c r="E101" s="135"/>
      <c r="F101" s="164"/>
      <c r="G101" s="163"/>
      <c r="H101" s="135"/>
      <c r="I101" s="135"/>
      <c r="J101" s="135">
        <v>13620</v>
      </c>
      <c r="K101" s="135">
        <v>10700</v>
      </c>
      <c r="L101" s="135">
        <v>14000</v>
      </c>
      <c r="M101" s="135">
        <v>7994.3</v>
      </c>
      <c r="N101" s="107">
        <v>10000</v>
      </c>
      <c r="O101" s="107">
        <v>6000</v>
      </c>
      <c r="P101" s="107">
        <v>6000</v>
      </c>
      <c r="Q101" s="1023">
        <v>5148.4399999999996</v>
      </c>
      <c r="R101" s="134">
        <v>10000</v>
      </c>
      <c r="S101" s="134">
        <v>10000</v>
      </c>
      <c r="T101" s="124"/>
      <c r="U101" s="124"/>
      <c r="V101" s="124"/>
      <c r="W101" s="124"/>
    </row>
    <row r="102" spans="1:26" s="3" customFormat="1" x14ac:dyDescent="0.2">
      <c r="A102" s="138">
        <v>312</v>
      </c>
      <c r="B102" s="137" t="s">
        <v>20</v>
      </c>
      <c r="C102" s="137" t="s">
        <v>50</v>
      </c>
      <c r="D102" s="164"/>
      <c r="E102" s="135"/>
      <c r="F102" s="164"/>
      <c r="G102" s="163"/>
      <c r="H102" s="135"/>
      <c r="I102" s="135"/>
      <c r="J102" s="135">
        <v>2623</v>
      </c>
      <c r="K102" s="135">
        <v>2125</v>
      </c>
      <c r="L102" s="135">
        <v>2700</v>
      </c>
      <c r="M102" s="135">
        <v>1427.6</v>
      </c>
      <c r="N102" s="107">
        <v>0</v>
      </c>
      <c r="O102" s="107">
        <v>0</v>
      </c>
      <c r="P102" s="107">
        <v>0</v>
      </c>
      <c r="Q102" s="1023">
        <v>0</v>
      </c>
      <c r="R102" s="134">
        <v>0</v>
      </c>
      <c r="S102" s="134">
        <v>0</v>
      </c>
      <c r="T102" s="124"/>
      <c r="U102" s="124"/>
      <c r="V102" s="124"/>
      <c r="W102" s="124"/>
      <c r="X102" s="132"/>
    </row>
    <row r="103" spans="1:26" s="3" customFormat="1" x14ac:dyDescent="0.2">
      <c r="A103" s="138">
        <v>312</v>
      </c>
      <c r="B103" s="137" t="s">
        <v>20</v>
      </c>
      <c r="C103" s="137" t="s">
        <v>49</v>
      </c>
      <c r="D103" s="164"/>
      <c r="E103" s="135"/>
      <c r="F103" s="164"/>
      <c r="G103" s="163"/>
      <c r="H103" s="135"/>
      <c r="I103" s="135"/>
      <c r="J103" s="135">
        <v>15845</v>
      </c>
      <c r="K103" s="135">
        <v>0</v>
      </c>
      <c r="L103" s="135">
        <v>15000</v>
      </c>
      <c r="M103" s="135">
        <v>8250</v>
      </c>
      <c r="N103" s="107">
        <v>0</v>
      </c>
      <c r="O103" s="107">
        <v>0</v>
      </c>
      <c r="P103" s="107">
        <v>0</v>
      </c>
      <c r="Q103" s="1023">
        <v>0</v>
      </c>
      <c r="R103" s="134">
        <v>0</v>
      </c>
      <c r="S103" s="134">
        <v>0</v>
      </c>
      <c r="T103" s="165"/>
      <c r="U103" s="124"/>
      <c r="V103" s="124"/>
      <c r="W103" s="124"/>
      <c r="X103" s="132"/>
    </row>
    <row r="104" spans="1:26" s="3" customFormat="1" x14ac:dyDescent="0.2">
      <c r="A104" s="138">
        <v>312</v>
      </c>
      <c r="B104" s="137" t="s">
        <v>20</v>
      </c>
      <c r="C104" s="137" t="s">
        <v>48</v>
      </c>
      <c r="D104" s="164"/>
      <c r="E104" s="135"/>
      <c r="F104" s="164"/>
      <c r="G104" s="163"/>
      <c r="H104" s="135"/>
      <c r="I104" s="135"/>
      <c r="J104" s="135">
        <v>55500</v>
      </c>
      <c r="K104" s="135">
        <v>0</v>
      </c>
      <c r="L104" s="135">
        <v>0</v>
      </c>
      <c r="N104" s="107">
        <v>0</v>
      </c>
      <c r="O104" s="107">
        <v>0</v>
      </c>
      <c r="P104" s="107">
        <v>0</v>
      </c>
      <c r="Q104" s="1023">
        <v>0</v>
      </c>
      <c r="R104" s="134">
        <v>0</v>
      </c>
      <c r="S104" s="134">
        <v>0</v>
      </c>
      <c r="T104" s="124"/>
      <c r="U104" s="124"/>
      <c r="V104" s="124"/>
      <c r="W104" s="124"/>
      <c r="X104" s="132"/>
    </row>
    <row r="105" spans="1:26" s="3" customFormat="1" x14ac:dyDescent="0.2">
      <c r="A105" s="138">
        <v>312</v>
      </c>
      <c r="B105" s="137" t="s">
        <v>20</v>
      </c>
      <c r="C105" s="137" t="s">
        <v>47</v>
      </c>
      <c r="D105" s="164"/>
      <c r="E105" s="135"/>
      <c r="F105" s="164"/>
      <c r="G105" s="163"/>
      <c r="H105" s="135"/>
      <c r="I105" s="135"/>
      <c r="J105" s="135">
        <v>8700</v>
      </c>
      <c r="K105" s="135">
        <v>1762</v>
      </c>
      <c r="L105" s="135">
        <v>3000</v>
      </c>
      <c r="M105" s="135">
        <v>1849.05</v>
      </c>
      <c r="N105" s="107">
        <v>1500</v>
      </c>
      <c r="O105" s="107">
        <v>1500</v>
      </c>
      <c r="P105" s="107">
        <v>1500</v>
      </c>
      <c r="Q105" s="1023">
        <v>2072.44</v>
      </c>
      <c r="R105" s="134">
        <v>3000</v>
      </c>
      <c r="S105" s="134">
        <v>1500</v>
      </c>
      <c r="T105" s="124"/>
      <c r="U105" s="124"/>
      <c r="V105" s="124"/>
      <c r="W105" s="124"/>
      <c r="X105" s="132"/>
    </row>
    <row r="106" spans="1:26" s="3" customFormat="1" x14ac:dyDescent="0.2">
      <c r="A106" s="138">
        <v>312</v>
      </c>
      <c r="B106" s="137" t="s">
        <v>20</v>
      </c>
      <c r="C106" s="137" t="s">
        <v>426</v>
      </c>
      <c r="D106" s="164"/>
      <c r="E106" s="135"/>
      <c r="F106" s="164"/>
      <c r="G106" s="163"/>
      <c r="H106" s="135"/>
      <c r="I106" s="135"/>
      <c r="J106" s="135">
        <v>5706</v>
      </c>
      <c r="K106" s="135">
        <v>0</v>
      </c>
      <c r="L106" s="135">
        <v>0</v>
      </c>
      <c r="M106" s="135"/>
      <c r="N106" s="107">
        <v>0</v>
      </c>
      <c r="O106" s="107">
        <v>684</v>
      </c>
      <c r="P106" s="107">
        <v>684</v>
      </c>
      <c r="Q106" s="1023">
        <v>684</v>
      </c>
      <c r="R106" s="134">
        <v>0</v>
      </c>
      <c r="S106" s="134">
        <v>0</v>
      </c>
      <c r="T106" s="124"/>
      <c r="U106" s="124"/>
      <c r="V106" s="124"/>
      <c r="W106" s="124"/>
      <c r="X106" s="132"/>
    </row>
    <row r="107" spans="1:26" s="3" customFormat="1" x14ac:dyDescent="0.2">
      <c r="A107" s="138">
        <v>312</v>
      </c>
      <c r="B107" s="137" t="s">
        <v>20</v>
      </c>
      <c r="C107" s="137" t="s">
        <v>46</v>
      </c>
      <c r="D107" s="164"/>
      <c r="E107" s="135"/>
      <c r="F107" s="164"/>
      <c r="G107" s="163"/>
      <c r="H107" s="135"/>
      <c r="I107" s="135"/>
      <c r="J107" s="135"/>
      <c r="K107" s="135">
        <v>20485</v>
      </c>
      <c r="L107" s="135">
        <v>36000</v>
      </c>
      <c r="M107" s="135">
        <v>35984.120000000003</v>
      </c>
      <c r="N107" s="107">
        <v>35400</v>
      </c>
      <c r="O107" s="107">
        <v>35400</v>
      </c>
      <c r="P107" s="107">
        <v>35400</v>
      </c>
      <c r="Q107" s="1023">
        <v>37286.800000000003</v>
      </c>
      <c r="R107" s="134">
        <v>30000</v>
      </c>
      <c r="S107" s="134">
        <v>0</v>
      </c>
      <c r="T107" s="124"/>
      <c r="U107" s="124"/>
      <c r="V107" s="124"/>
      <c r="W107" s="124"/>
      <c r="X107" s="132"/>
    </row>
    <row r="108" spans="1:26" s="3" customFormat="1" x14ac:dyDescent="0.2">
      <c r="A108" s="138">
        <v>312</v>
      </c>
      <c r="B108" s="137" t="s">
        <v>20</v>
      </c>
      <c r="C108" s="137" t="s">
        <v>45</v>
      </c>
      <c r="D108" s="164"/>
      <c r="E108" s="135"/>
      <c r="F108" s="164"/>
      <c r="G108" s="163"/>
      <c r="H108" s="135"/>
      <c r="I108" s="135"/>
      <c r="J108" s="135"/>
      <c r="K108" s="135"/>
      <c r="L108" s="135"/>
      <c r="M108" s="135">
        <v>270</v>
      </c>
      <c r="N108" s="107"/>
      <c r="O108" s="107">
        <v>270</v>
      </c>
      <c r="P108" s="107">
        <v>270</v>
      </c>
      <c r="Q108" s="1023">
        <v>297.97000000000003</v>
      </c>
      <c r="R108" s="134"/>
      <c r="S108" s="134"/>
      <c r="T108" s="124"/>
      <c r="U108" s="124"/>
      <c r="V108" s="124"/>
      <c r="W108" s="124"/>
      <c r="X108" s="132"/>
    </row>
    <row r="109" spans="1:26" s="3" customFormat="1" x14ac:dyDescent="0.2">
      <c r="A109" s="138">
        <v>312</v>
      </c>
      <c r="B109" s="137" t="s">
        <v>20</v>
      </c>
      <c r="C109" s="137" t="s">
        <v>44</v>
      </c>
      <c r="D109" s="164"/>
      <c r="E109" s="135"/>
      <c r="F109" s="164"/>
      <c r="G109" s="163"/>
      <c r="H109" s="135"/>
      <c r="I109" s="135"/>
      <c r="J109" s="135"/>
      <c r="K109" s="135"/>
      <c r="L109" s="135"/>
      <c r="M109" s="135">
        <v>0</v>
      </c>
      <c r="N109" s="107"/>
      <c r="O109" s="107">
        <v>0</v>
      </c>
      <c r="P109" s="107">
        <v>0</v>
      </c>
      <c r="Q109" s="1023">
        <v>0</v>
      </c>
      <c r="R109" s="134"/>
      <c r="S109" s="134"/>
      <c r="T109" s="124"/>
      <c r="U109" s="124"/>
      <c r="V109" s="124"/>
      <c r="W109" s="124"/>
      <c r="X109" s="132"/>
    </row>
    <row r="110" spans="1:26" s="3" customFormat="1" x14ac:dyDescent="0.2">
      <c r="A110" s="131"/>
      <c r="B110" s="130" t="s">
        <v>420</v>
      </c>
      <c r="C110" s="130" t="s">
        <v>421</v>
      </c>
      <c r="D110" s="220"/>
      <c r="E110" s="127"/>
      <c r="F110" s="220"/>
      <c r="G110" s="219"/>
      <c r="H110" s="127"/>
      <c r="I110" s="127"/>
      <c r="J110" s="127"/>
      <c r="K110" s="127"/>
      <c r="L110" s="127"/>
      <c r="M110" s="127">
        <v>10000</v>
      </c>
      <c r="N110" s="233"/>
      <c r="O110" s="233">
        <v>0</v>
      </c>
      <c r="P110" s="233">
        <v>0</v>
      </c>
      <c r="Q110" s="1027">
        <v>0</v>
      </c>
      <c r="R110" s="126"/>
      <c r="S110" s="126"/>
      <c r="T110" s="124"/>
      <c r="U110" s="124"/>
      <c r="V110" s="124"/>
      <c r="W110" s="124"/>
      <c r="X110" s="132"/>
    </row>
    <row r="111" spans="1:26" s="3" customFormat="1" ht="13.5" thickBot="1" x14ac:dyDescent="0.25">
      <c r="A111" s="162">
        <v>312</v>
      </c>
      <c r="B111" s="161" t="s">
        <v>20</v>
      </c>
      <c r="C111" s="161" t="s">
        <v>43</v>
      </c>
      <c r="D111" s="160"/>
      <c r="E111" s="157"/>
      <c r="F111" s="160"/>
      <c r="G111" s="159"/>
      <c r="H111" s="157"/>
      <c r="I111" s="157"/>
      <c r="J111" s="157">
        <v>18800</v>
      </c>
      <c r="K111" s="157">
        <v>6800</v>
      </c>
      <c r="L111" s="157">
        <v>20000</v>
      </c>
      <c r="M111" s="157">
        <v>11271.88</v>
      </c>
      <c r="N111" s="158">
        <v>20500</v>
      </c>
      <c r="O111" s="158">
        <v>18600</v>
      </c>
      <c r="P111" s="158">
        <v>18600</v>
      </c>
      <c r="Q111" s="1041">
        <v>18639.64</v>
      </c>
      <c r="R111" s="156">
        <v>15000</v>
      </c>
      <c r="S111" s="156">
        <v>0</v>
      </c>
      <c r="T111" s="124"/>
      <c r="U111" s="124"/>
      <c r="V111" s="124"/>
      <c r="W111" s="124"/>
      <c r="X111" s="132"/>
    </row>
    <row r="112" spans="1:26" s="3" customFormat="1" ht="13.5" thickBot="1" x14ac:dyDescent="0.25">
      <c r="A112" s="155"/>
      <c r="B112" s="155"/>
      <c r="C112" s="155"/>
      <c r="D112" s="154"/>
      <c r="E112" s="153"/>
      <c r="F112" s="154"/>
      <c r="G112" s="53"/>
      <c r="H112" s="153"/>
      <c r="I112" s="153"/>
      <c r="J112" s="153"/>
      <c r="K112" s="152"/>
      <c r="L112" s="152"/>
      <c r="M112" s="152"/>
      <c r="N112" s="152"/>
      <c r="O112" s="152"/>
      <c r="P112" s="152"/>
      <c r="Q112" s="125"/>
      <c r="R112" s="152"/>
      <c r="S112" s="152"/>
      <c r="T112" s="125"/>
      <c r="U112" s="125"/>
      <c r="V112" s="125"/>
      <c r="W112" s="125"/>
    </row>
    <row r="113" spans="1:24" s="139" customFormat="1" ht="13.5" thickBot="1" x14ac:dyDescent="0.25">
      <c r="A113" s="151" t="s">
        <v>42</v>
      </c>
      <c r="B113" s="150"/>
      <c r="C113" s="150"/>
      <c r="D113" s="149"/>
      <c r="E113" s="148"/>
      <c r="F113" s="149"/>
      <c r="G113" s="149"/>
      <c r="H113" s="148"/>
      <c r="I113" s="148"/>
      <c r="J113" s="147">
        <v>0</v>
      </c>
      <c r="K113" s="146">
        <f>K114+K115+K116</f>
        <v>2100</v>
      </c>
      <c r="L113" s="146">
        <f>SUM(L114:L116)</f>
        <v>2000</v>
      </c>
      <c r="M113" s="146">
        <f>M114+M115+M116</f>
        <v>3483.33</v>
      </c>
      <c r="N113" s="145">
        <f t="shared" ref="N113:S113" si="10">SUM(N114,N115)</f>
        <v>3500</v>
      </c>
      <c r="O113" s="145">
        <f t="shared" si="10"/>
        <v>3000</v>
      </c>
      <c r="P113" s="145">
        <f t="shared" si="10"/>
        <v>3000</v>
      </c>
      <c r="Q113" s="1042">
        <f t="shared" si="10"/>
        <v>3000</v>
      </c>
      <c r="R113" s="144">
        <f t="shared" si="10"/>
        <v>3500</v>
      </c>
      <c r="S113" s="144">
        <f t="shared" si="10"/>
        <v>3500</v>
      </c>
      <c r="T113" s="124"/>
      <c r="U113" s="124"/>
      <c r="V113" s="124"/>
      <c r="W113" s="124"/>
    </row>
    <row r="114" spans="1:24" s="139" customFormat="1" x14ac:dyDescent="0.2">
      <c r="A114" s="143">
        <v>311</v>
      </c>
      <c r="B114" s="142"/>
      <c r="C114" s="91" t="s">
        <v>41</v>
      </c>
      <c r="D114" s="31"/>
      <c r="E114" s="31"/>
      <c r="F114" s="31"/>
      <c r="G114" s="141"/>
      <c r="H114" s="31"/>
      <c r="I114" s="140"/>
      <c r="J114" s="31">
        <v>0</v>
      </c>
      <c r="K114" s="33">
        <v>2000</v>
      </c>
      <c r="L114" s="33">
        <v>2000</v>
      </c>
      <c r="M114" s="33">
        <v>3000</v>
      </c>
      <c r="N114" s="88">
        <v>3500</v>
      </c>
      <c r="O114" s="88">
        <v>3000</v>
      </c>
      <c r="P114" s="88">
        <v>3000</v>
      </c>
      <c r="Q114" s="1029">
        <v>3000</v>
      </c>
      <c r="R114" s="30">
        <v>3500</v>
      </c>
      <c r="S114" s="30">
        <v>3500</v>
      </c>
      <c r="T114" s="7"/>
      <c r="U114" s="7"/>
      <c r="V114" s="7"/>
      <c r="W114" s="7"/>
    </row>
    <row r="115" spans="1:24" s="3" customFormat="1" x14ac:dyDescent="0.2">
      <c r="A115" s="138">
        <v>311</v>
      </c>
      <c r="B115" s="137"/>
      <c r="C115" s="137" t="s">
        <v>40</v>
      </c>
      <c r="D115" s="135"/>
      <c r="E115" s="135"/>
      <c r="F115" s="135"/>
      <c r="G115" s="136"/>
      <c r="H115" s="135"/>
      <c r="I115" s="135"/>
      <c r="J115" s="135">
        <v>0</v>
      </c>
      <c r="K115" s="135">
        <v>0</v>
      </c>
      <c r="L115" s="135">
        <v>0</v>
      </c>
      <c r="M115" s="135">
        <v>483.33</v>
      </c>
      <c r="N115" s="99">
        <v>0</v>
      </c>
      <c r="O115" s="99"/>
      <c r="P115" s="99"/>
      <c r="Q115" s="1030"/>
      <c r="R115" s="134">
        <v>0</v>
      </c>
      <c r="S115" s="134">
        <v>0</v>
      </c>
      <c r="T115" s="133"/>
      <c r="U115" s="124"/>
      <c r="V115" s="124"/>
      <c r="W115" s="124"/>
      <c r="X115" s="132"/>
    </row>
    <row r="116" spans="1:24" s="3" customFormat="1" ht="13.5" thickBot="1" x14ac:dyDescent="0.25">
      <c r="A116" s="131">
        <v>311</v>
      </c>
      <c r="B116" s="130"/>
      <c r="C116" s="130" t="s">
        <v>39</v>
      </c>
      <c r="D116" s="127"/>
      <c r="E116" s="127"/>
      <c r="F116" s="127"/>
      <c r="G116" s="129"/>
      <c r="H116" s="127"/>
      <c r="I116" s="127"/>
      <c r="J116" s="127"/>
      <c r="K116" s="127">
        <v>100</v>
      </c>
      <c r="L116" s="127"/>
      <c r="M116" s="127">
        <v>0</v>
      </c>
      <c r="N116" s="128">
        <v>0</v>
      </c>
      <c r="O116" s="128"/>
      <c r="P116" s="128"/>
      <c r="Q116" s="1043"/>
      <c r="R116" s="126">
        <v>0</v>
      </c>
      <c r="S116" s="126">
        <v>0</v>
      </c>
      <c r="T116" s="125"/>
      <c r="U116" s="125"/>
      <c r="V116" s="125"/>
      <c r="W116" s="124"/>
    </row>
    <row r="117" spans="1:24" s="3" customFormat="1" ht="13.5" thickBot="1" x14ac:dyDescent="0.25">
      <c r="A117" s="1214" t="s">
        <v>24</v>
      </c>
      <c r="B117" s="1215"/>
      <c r="C117" s="1215"/>
      <c r="D117" s="105"/>
      <c r="E117" s="105"/>
      <c r="F117" s="105"/>
      <c r="G117" s="105"/>
      <c r="H117" s="105"/>
      <c r="I117" s="105"/>
      <c r="J117" s="105">
        <f>J82+J113</f>
        <v>665897</v>
      </c>
      <c r="K117" s="105">
        <f>K82+K113</f>
        <v>659988</v>
      </c>
      <c r="L117" s="105">
        <f>L82+L113</f>
        <v>681180</v>
      </c>
      <c r="M117" s="105">
        <f>M82+M113</f>
        <v>769652.38000000012</v>
      </c>
      <c r="N117" s="105">
        <f t="shared" ref="N117:S117" si="11">SUM(N82,N113)</f>
        <v>113517</v>
      </c>
      <c r="O117" s="105">
        <f t="shared" si="11"/>
        <v>81856</v>
      </c>
      <c r="P117" s="105">
        <f t="shared" si="11"/>
        <v>81856</v>
      </c>
      <c r="Q117" s="230">
        <f t="shared" si="11"/>
        <v>100175.19</v>
      </c>
      <c r="R117" s="123">
        <f t="shared" si="11"/>
        <v>84800</v>
      </c>
      <c r="S117" s="123">
        <f t="shared" si="11"/>
        <v>38800</v>
      </c>
      <c r="T117" s="122"/>
      <c r="U117" s="122"/>
      <c r="V117" s="122"/>
      <c r="W117" s="122"/>
    </row>
    <row r="118" spans="1:24" s="6" customFormat="1" ht="13.5" thickBot="1" x14ac:dyDescent="0.25">
      <c r="A118" s="77" t="s">
        <v>38</v>
      </c>
      <c r="B118" s="75"/>
      <c r="C118" s="75"/>
      <c r="D118" s="72"/>
      <c r="E118" s="72"/>
      <c r="F118" s="72"/>
      <c r="G118" s="72"/>
      <c r="H118" s="72"/>
      <c r="I118" s="72"/>
      <c r="J118" s="72">
        <f>J27+J62+J117</f>
        <v>1614323.33</v>
      </c>
      <c r="K118" s="72">
        <f>K27+K62+K117</f>
        <v>1759065</v>
      </c>
      <c r="L118" s="72">
        <f>L27+L62+L117</f>
        <v>1718069</v>
      </c>
      <c r="M118" s="72">
        <f>M27+M62+M117</f>
        <v>1886129.81</v>
      </c>
      <c r="N118" s="72">
        <f t="shared" ref="N118:S118" si="12">SUM(N27,N62,N117)</f>
        <v>1394453</v>
      </c>
      <c r="O118" s="72">
        <f t="shared" si="12"/>
        <v>1314964</v>
      </c>
      <c r="P118" s="72">
        <f t="shared" si="12"/>
        <v>1314964</v>
      </c>
      <c r="Q118" s="1036">
        <f t="shared" si="12"/>
        <v>1390679.6217513999</v>
      </c>
      <c r="R118" s="121">
        <f t="shared" si="12"/>
        <v>1393569</v>
      </c>
      <c r="S118" s="121">
        <f t="shared" si="12"/>
        <v>1202569</v>
      </c>
      <c r="T118" s="52"/>
      <c r="U118" s="52"/>
      <c r="V118" s="52"/>
      <c r="W118" s="52"/>
    </row>
    <row r="119" spans="1:24" ht="12.75" customHeight="1" x14ac:dyDescent="0.2">
      <c r="K119" s="120"/>
      <c r="M119" s="120"/>
    </row>
    <row r="120" spans="1:24" hidden="1" x14ac:dyDescent="0.2"/>
    <row r="121" spans="1:24" hidden="1" x14ac:dyDescent="0.2"/>
    <row r="122" spans="1:24" hidden="1" x14ac:dyDescent="0.2"/>
    <row r="123" spans="1:24" hidden="1" x14ac:dyDescent="0.2"/>
    <row r="124" spans="1:24" hidden="1" x14ac:dyDescent="0.2"/>
    <row r="125" spans="1:24" hidden="1" x14ac:dyDescent="0.2"/>
    <row r="126" spans="1:24" ht="12.75" customHeight="1" x14ac:dyDescent="0.2">
      <c r="C126" s="67" t="s">
        <v>3</v>
      </c>
    </row>
    <row r="127" spans="1:24" ht="16.5" thickBot="1" x14ac:dyDescent="0.3">
      <c r="K127" s="1"/>
      <c r="M127" s="1218" t="s">
        <v>37</v>
      </c>
      <c r="N127" s="1218"/>
      <c r="O127" s="1218"/>
      <c r="P127" s="1218"/>
      <c r="Q127" s="1218"/>
      <c r="R127" s="1218"/>
      <c r="S127" s="1218"/>
      <c r="T127" s="115"/>
      <c r="U127" s="115"/>
      <c r="V127" s="115"/>
      <c r="W127" s="115"/>
    </row>
    <row r="128" spans="1:24" ht="13.5" hidden="1" thickBot="1" x14ac:dyDescent="0.25"/>
    <row r="129" spans="1:25" s="3" customFormat="1" ht="39" thickBot="1" x14ac:dyDescent="0.25">
      <c r="A129" s="47" t="s">
        <v>3</v>
      </c>
      <c r="B129" s="46"/>
      <c r="C129" s="45"/>
      <c r="D129" s="44" t="s">
        <v>8</v>
      </c>
      <c r="E129" s="43" t="s">
        <v>7</v>
      </c>
      <c r="F129" s="44" t="s">
        <v>8</v>
      </c>
      <c r="G129" s="43" t="s">
        <v>7</v>
      </c>
      <c r="H129" s="44" t="s">
        <v>8</v>
      </c>
      <c r="I129" s="43" t="s">
        <v>7</v>
      </c>
      <c r="J129" s="40">
        <v>2014</v>
      </c>
      <c r="K129" s="895" t="s">
        <v>5</v>
      </c>
      <c r="L129" s="42" t="s">
        <v>6</v>
      </c>
      <c r="M129" s="895" t="s">
        <v>417</v>
      </c>
      <c r="N129" s="188" t="s">
        <v>418</v>
      </c>
      <c r="O129" s="188" t="s">
        <v>419</v>
      </c>
      <c r="P129" s="188" t="s">
        <v>437</v>
      </c>
      <c r="Q129" s="188" t="s">
        <v>438</v>
      </c>
      <c r="R129" s="39">
        <v>2019</v>
      </c>
      <c r="S129" s="39">
        <v>2020</v>
      </c>
      <c r="T129" s="119"/>
      <c r="U129" s="119"/>
      <c r="V129" s="119"/>
      <c r="W129" s="118"/>
    </row>
    <row r="130" spans="1:25" x14ac:dyDescent="0.2">
      <c r="A130" s="92">
        <v>231</v>
      </c>
      <c r="B130" s="91"/>
      <c r="C130" s="112" t="s">
        <v>36</v>
      </c>
      <c r="D130" s="34">
        <v>0</v>
      </c>
      <c r="E130" s="34"/>
      <c r="F130" s="34">
        <v>0</v>
      </c>
      <c r="G130" s="34"/>
      <c r="H130" s="34">
        <v>0</v>
      </c>
      <c r="I130" s="34"/>
      <c r="J130" s="33">
        <v>0</v>
      </c>
      <c r="K130" s="33">
        <v>0</v>
      </c>
      <c r="L130" s="33">
        <v>0</v>
      </c>
      <c r="M130" s="33">
        <v>500</v>
      </c>
      <c r="N130" s="32">
        <v>0</v>
      </c>
      <c r="O130" s="32">
        <v>0</v>
      </c>
      <c r="P130" s="32"/>
      <c r="Q130" s="1031">
        <v>0</v>
      </c>
      <c r="R130" s="30">
        <v>0</v>
      </c>
      <c r="S130" s="30">
        <v>0</v>
      </c>
      <c r="T130" s="7"/>
      <c r="U130" s="7"/>
      <c r="V130" s="7"/>
      <c r="W130" s="7"/>
    </row>
    <row r="131" spans="1:25" ht="13.5" thickBot="1" x14ac:dyDescent="0.25">
      <c r="A131" s="86">
        <v>233</v>
      </c>
      <c r="B131" s="85"/>
      <c r="C131" s="117" t="s">
        <v>35</v>
      </c>
      <c r="D131" s="18">
        <v>3000</v>
      </c>
      <c r="E131" s="18"/>
      <c r="F131" s="18">
        <v>3000</v>
      </c>
      <c r="G131" s="18"/>
      <c r="H131" s="18">
        <v>3000</v>
      </c>
      <c r="I131" s="18"/>
      <c r="J131" s="17">
        <v>1351</v>
      </c>
      <c r="K131" s="17">
        <v>11805</v>
      </c>
      <c r="L131" s="17">
        <v>0</v>
      </c>
      <c r="M131" s="17">
        <v>5810</v>
      </c>
      <c r="N131" s="116">
        <v>0</v>
      </c>
      <c r="O131" s="116">
        <v>977</v>
      </c>
      <c r="P131" s="116">
        <v>977</v>
      </c>
      <c r="Q131" s="1039">
        <v>10196.799999999999</v>
      </c>
      <c r="R131" s="14">
        <v>0</v>
      </c>
      <c r="S131" s="14">
        <v>0</v>
      </c>
      <c r="T131" s="7"/>
      <c r="U131" s="7"/>
      <c r="V131" s="7"/>
      <c r="W131" s="7"/>
    </row>
    <row r="132" spans="1:25" ht="13.5" thickBot="1" x14ac:dyDescent="0.25">
      <c r="A132" s="1214" t="s">
        <v>34</v>
      </c>
      <c r="B132" s="1215"/>
      <c r="C132" s="1215"/>
      <c r="D132" s="81">
        <f>SUM(D130,D131)</f>
        <v>3000</v>
      </c>
      <c r="E132" s="81">
        <f>E130+E131</f>
        <v>0</v>
      </c>
      <c r="F132" s="81">
        <f>SUM(F130,F131)</f>
        <v>3000</v>
      </c>
      <c r="G132" s="81">
        <f>G130+G131</f>
        <v>0</v>
      </c>
      <c r="H132" s="81">
        <f>SUM(H130,H131)</f>
        <v>3000</v>
      </c>
      <c r="I132" s="81">
        <f>I130+I131</f>
        <v>0</v>
      </c>
      <c r="J132" s="80">
        <f>J130+J131</f>
        <v>1351</v>
      </c>
      <c r="K132" s="80">
        <f>K130+K131</f>
        <v>11805</v>
      </c>
      <c r="L132" s="80">
        <v>0</v>
      </c>
      <c r="M132" s="80">
        <f t="shared" ref="M132:S132" si="13">M130+M131</f>
        <v>6310</v>
      </c>
      <c r="N132" s="80">
        <f t="shared" si="13"/>
        <v>0</v>
      </c>
      <c r="O132" s="80">
        <f t="shared" si="13"/>
        <v>977</v>
      </c>
      <c r="P132" s="80">
        <f t="shared" ref="P132" si="14">P130+P131</f>
        <v>977</v>
      </c>
      <c r="Q132" s="81">
        <f t="shared" si="13"/>
        <v>10196.799999999999</v>
      </c>
      <c r="R132" s="79">
        <f t="shared" si="13"/>
        <v>0</v>
      </c>
      <c r="S132" s="79">
        <f t="shared" si="13"/>
        <v>0</v>
      </c>
      <c r="T132" s="78"/>
      <c r="U132" s="78"/>
      <c r="V132" s="78"/>
      <c r="W132" s="78"/>
    </row>
    <row r="133" spans="1:25" x14ac:dyDescent="0.2">
      <c r="A133" s="49"/>
      <c r="B133" s="49"/>
      <c r="C133" s="93"/>
      <c r="D133" s="113"/>
      <c r="E133" s="113"/>
      <c r="F133" s="113"/>
      <c r="G133" s="114"/>
      <c r="H133" s="113"/>
      <c r="I133" s="113"/>
      <c r="J133" s="113"/>
      <c r="K133" s="48"/>
      <c r="L133" s="113"/>
      <c r="M133" s="48"/>
    </row>
    <row r="134" spans="1:25" ht="16.5" thickBot="1" x14ac:dyDescent="0.3">
      <c r="A134" s="49"/>
      <c r="B134" s="49"/>
      <c r="C134" s="93"/>
      <c r="D134" s="113"/>
      <c r="E134" s="113"/>
      <c r="F134" s="113"/>
      <c r="G134" s="114"/>
      <c r="H134" s="113"/>
      <c r="I134" s="113"/>
      <c r="J134" s="113"/>
      <c r="K134" s="113"/>
      <c r="L134" s="113"/>
      <c r="M134" s="1218" t="s">
        <v>33</v>
      </c>
      <c r="N134" s="1218"/>
      <c r="O134" s="1218"/>
      <c r="P134" s="1218"/>
      <c r="Q134" s="1218"/>
      <c r="R134" s="1218"/>
      <c r="S134" s="1218"/>
      <c r="T134" s="115"/>
      <c r="U134" s="115"/>
      <c r="V134" s="115"/>
      <c r="W134" s="115"/>
    </row>
    <row r="135" spans="1:25" ht="13.5" hidden="1" thickBot="1" x14ac:dyDescent="0.25">
      <c r="A135" s="49"/>
      <c r="B135" s="49"/>
      <c r="C135" s="93"/>
      <c r="D135" s="113"/>
      <c r="E135" s="113"/>
      <c r="F135" s="113"/>
      <c r="G135" s="114"/>
      <c r="H135" s="113"/>
      <c r="I135" s="113"/>
      <c r="J135" s="113"/>
      <c r="K135" s="48"/>
      <c r="L135" s="113"/>
      <c r="M135" s="48"/>
    </row>
    <row r="136" spans="1:25" ht="39" thickBot="1" x14ac:dyDescent="0.25">
      <c r="A136" s="47" t="s">
        <v>3</v>
      </c>
      <c r="B136" s="46"/>
      <c r="C136" s="45"/>
      <c r="D136" s="44" t="s">
        <v>8</v>
      </c>
      <c r="E136" s="43" t="s">
        <v>7</v>
      </c>
      <c r="F136" s="44" t="s">
        <v>8</v>
      </c>
      <c r="G136" s="43" t="s">
        <v>7</v>
      </c>
      <c r="H136" s="44" t="s">
        <v>8</v>
      </c>
      <c r="I136" s="43" t="s">
        <v>7</v>
      </c>
      <c r="J136" s="40">
        <v>2014</v>
      </c>
      <c r="K136" s="895" t="s">
        <v>5</v>
      </c>
      <c r="L136" s="42" t="s">
        <v>6</v>
      </c>
      <c r="M136" s="41" t="s">
        <v>417</v>
      </c>
      <c r="N136" s="188" t="s">
        <v>418</v>
      </c>
      <c r="O136" s="188" t="s">
        <v>419</v>
      </c>
      <c r="P136" s="188" t="s">
        <v>437</v>
      </c>
      <c r="Q136" s="188" t="s">
        <v>438</v>
      </c>
      <c r="R136" s="39">
        <v>2019</v>
      </c>
      <c r="S136" s="39">
        <v>2019</v>
      </c>
      <c r="T136" s="38"/>
      <c r="U136" s="38"/>
      <c r="V136" s="38"/>
      <c r="W136" s="37"/>
    </row>
    <row r="137" spans="1:25" x14ac:dyDescent="0.2">
      <c r="A137" s="92">
        <v>322</v>
      </c>
      <c r="B137" s="91"/>
      <c r="C137" s="112" t="s">
        <v>32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3">
        <v>0</v>
      </c>
      <c r="K137" s="33">
        <v>0</v>
      </c>
      <c r="L137" s="33">
        <v>0</v>
      </c>
      <c r="M137" s="33">
        <v>0</v>
      </c>
      <c r="N137" s="32">
        <v>280000</v>
      </c>
      <c r="O137" s="32">
        <v>0</v>
      </c>
      <c r="P137" s="32">
        <v>0</v>
      </c>
      <c r="Q137" s="1031">
        <v>155941.22</v>
      </c>
      <c r="R137" s="30">
        <v>0</v>
      </c>
      <c r="S137" s="30">
        <v>0</v>
      </c>
      <c r="T137" s="7"/>
      <c r="U137" s="7"/>
      <c r="V137" s="7"/>
      <c r="W137" s="7"/>
    </row>
    <row r="138" spans="1:25" x14ac:dyDescent="0.2">
      <c r="A138" s="101">
        <v>322</v>
      </c>
      <c r="B138" s="100"/>
      <c r="C138" s="108" t="s">
        <v>31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5">
        <v>0</v>
      </c>
      <c r="K138" s="25">
        <v>0</v>
      </c>
      <c r="L138" s="25">
        <v>0</v>
      </c>
      <c r="M138" s="25">
        <v>0</v>
      </c>
      <c r="N138" s="24">
        <v>9810500</v>
      </c>
      <c r="O138" s="24">
        <v>2391000</v>
      </c>
      <c r="P138" s="24">
        <v>2391000</v>
      </c>
      <c r="Q138" s="1032">
        <v>2393188.44</v>
      </c>
      <c r="R138" s="22">
        <v>2400000</v>
      </c>
      <c r="S138" s="22">
        <v>0</v>
      </c>
      <c r="T138" s="7"/>
      <c r="U138" s="7"/>
      <c r="V138" s="7"/>
      <c r="W138" s="7"/>
      <c r="X138" s="110"/>
      <c r="Y138" s="109"/>
    </row>
    <row r="139" spans="1:25" x14ac:dyDescent="0.2">
      <c r="A139" s="101">
        <v>322</v>
      </c>
      <c r="B139" s="100"/>
      <c r="C139" s="108" t="s">
        <v>30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5">
        <v>31005</v>
      </c>
      <c r="K139" s="25">
        <v>12840</v>
      </c>
      <c r="L139" s="25">
        <v>0</v>
      </c>
      <c r="M139" s="25">
        <v>0</v>
      </c>
      <c r="N139" s="24">
        <v>0</v>
      </c>
      <c r="O139" s="24"/>
      <c r="P139" s="24"/>
      <c r="Q139" s="1033"/>
      <c r="R139" s="22">
        <v>0</v>
      </c>
      <c r="S139" s="22">
        <v>0</v>
      </c>
      <c r="T139" s="7"/>
      <c r="U139" s="7"/>
      <c r="V139" s="7"/>
      <c r="W139" s="7"/>
    </row>
    <row r="140" spans="1:25" x14ac:dyDescent="0.2">
      <c r="A140" s="101">
        <v>322</v>
      </c>
      <c r="B140" s="100"/>
      <c r="C140" s="108" t="s">
        <v>29</v>
      </c>
      <c r="D140" s="26">
        <v>179660.04</v>
      </c>
      <c r="E140" s="26">
        <v>179660.04</v>
      </c>
      <c r="F140" s="26">
        <v>179660.04</v>
      </c>
      <c r="G140" s="26">
        <v>179660.04</v>
      </c>
      <c r="H140" s="26">
        <v>179660.04</v>
      </c>
      <c r="I140" s="26">
        <v>179660.04</v>
      </c>
      <c r="J140" s="25">
        <v>0</v>
      </c>
      <c r="K140" s="25">
        <v>0</v>
      </c>
      <c r="L140" s="25">
        <v>0</v>
      </c>
      <c r="M140" s="25">
        <v>0</v>
      </c>
      <c r="N140" s="24">
        <v>0</v>
      </c>
      <c r="O140" s="24"/>
      <c r="P140" s="24"/>
      <c r="Q140" s="1033"/>
      <c r="R140" s="22">
        <v>0</v>
      </c>
      <c r="S140" s="22">
        <v>0</v>
      </c>
      <c r="T140" s="7"/>
      <c r="U140" s="7"/>
      <c r="V140" s="7"/>
      <c r="W140" s="7"/>
    </row>
    <row r="141" spans="1:25" ht="22.5" x14ac:dyDescent="0.2">
      <c r="A141" s="101">
        <v>321</v>
      </c>
      <c r="B141" s="100"/>
      <c r="C141" s="1051" t="s">
        <v>441</v>
      </c>
      <c r="D141" s="26">
        <v>200000</v>
      </c>
      <c r="E141" s="26">
        <v>119317.84</v>
      </c>
      <c r="F141" s="26">
        <v>200000</v>
      </c>
      <c r="G141" s="26">
        <v>119317.84</v>
      </c>
      <c r="H141" s="26">
        <v>200000</v>
      </c>
      <c r="I141" s="26">
        <v>119317.84</v>
      </c>
      <c r="J141" s="25">
        <v>0</v>
      </c>
      <c r="K141" s="25">
        <v>0</v>
      </c>
      <c r="L141" s="25">
        <v>0</v>
      </c>
      <c r="M141" s="25">
        <v>0</v>
      </c>
      <c r="N141" s="24">
        <v>0</v>
      </c>
      <c r="O141" s="24"/>
      <c r="P141" s="24"/>
      <c r="Q141" s="1033">
        <v>5000</v>
      </c>
      <c r="R141" s="22">
        <v>0</v>
      </c>
      <c r="S141" s="22">
        <v>0</v>
      </c>
      <c r="T141" s="7"/>
      <c r="U141" s="7"/>
      <c r="V141" s="7"/>
      <c r="W141" s="7"/>
    </row>
    <row r="142" spans="1:25" x14ac:dyDescent="0.2">
      <c r="A142" s="101">
        <v>322</v>
      </c>
      <c r="B142" s="100" t="s">
        <v>20</v>
      </c>
      <c r="C142" s="1051" t="s">
        <v>443</v>
      </c>
      <c r="D142" s="26"/>
      <c r="E142" s="26"/>
      <c r="F142" s="26"/>
      <c r="G142" s="26"/>
      <c r="H142" s="26"/>
      <c r="I142" s="26"/>
      <c r="J142" s="25"/>
      <c r="K142" s="25"/>
      <c r="L142" s="25"/>
      <c r="M142" s="25"/>
      <c r="N142" s="24"/>
      <c r="O142" s="24"/>
      <c r="P142" s="24"/>
      <c r="Q142" s="1033">
        <v>10000</v>
      </c>
      <c r="R142" s="22"/>
      <c r="S142" s="22"/>
      <c r="T142" s="7"/>
      <c r="U142" s="7"/>
      <c r="V142" s="7"/>
      <c r="W142" s="7"/>
    </row>
    <row r="143" spans="1:25" x14ac:dyDescent="0.2">
      <c r="A143" s="101">
        <v>332</v>
      </c>
      <c r="B143" s="100"/>
      <c r="C143" s="100" t="s">
        <v>442</v>
      </c>
      <c r="D143" s="26">
        <v>34114.85</v>
      </c>
      <c r="E143" s="26">
        <v>34114.85</v>
      </c>
      <c r="F143" s="26">
        <v>34114.85</v>
      </c>
      <c r="G143" s="26">
        <v>34114.85</v>
      </c>
      <c r="H143" s="26">
        <v>34114.85</v>
      </c>
      <c r="I143" s="26">
        <v>34114.85</v>
      </c>
      <c r="J143" s="25">
        <v>0</v>
      </c>
      <c r="K143" s="25">
        <v>0</v>
      </c>
      <c r="L143" s="25">
        <v>0</v>
      </c>
      <c r="M143" s="25">
        <v>0</v>
      </c>
      <c r="N143" s="99">
        <v>0</v>
      </c>
      <c r="O143" s="99"/>
      <c r="P143" s="99"/>
      <c r="Q143" s="1030">
        <v>29961.11</v>
      </c>
      <c r="R143" s="22">
        <v>0</v>
      </c>
      <c r="S143" s="22">
        <v>0</v>
      </c>
      <c r="T143" s="7"/>
      <c r="U143" s="7"/>
      <c r="V143" s="7"/>
      <c r="W143" s="7"/>
    </row>
    <row r="144" spans="1:25" x14ac:dyDescent="0.2">
      <c r="A144" s="101"/>
      <c r="B144" s="100"/>
      <c r="C144" s="100"/>
      <c r="D144" s="26"/>
      <c r="E144" s="26"/>
      <c r="F144" s="26"/>
      <c r="G144" s="26"/>
      <c r="H144" s="26"/>
      <c r="I144" s="26"/>
      <c r="J144" s="25"/>
      <c r="K144" s="25"/>
      <c r="L144" s="25"/>
      <c r="M144" s="25"/>
      <c r="N144" s="99"/>
      <c r="O144" s="99"/>
      <c r="P144" s="99"/>
      <c r="Q144" s="1030"/>
      <c r="R144" s="22"/>
      <c r="S144" s="22"/>
      <c r="T144" s="7"/>
      <c r="U144" s="7"/>
      <c r="V144" s="7"/>
      <c r="W144" s="7"/>
    </row>
    <row r="145" spans="1:23" x14ac:dyDescent="0.2">
      <c r="A145" s="101">
        <v>322</v>
      </c>
      <c r="B145" s="100"/>
      <c r="C145" s="100" t="s">
        <v>28</v>
      </c>
      <c r="D145" s="26">
        <v>5000</v>
      </c>
      <c r="E145" s="26">
        <v>5000</v>
      </c>
      <c r="F145" s="26">
        <v>5000</v>
      </c>
      <c r="G145" s="26">
        <v>5000</v>
      </c>
      <c r="H145" s="26">
        <v>5000</v>
      </c>
      <c r="I145" s="26">
        <v>5000</v>
      </c>
      <c r="J145" s="25">
        <v>0</v>
      </c>
      <c r="K145" s="25">
        <v>0</v>
      </c>
      <c r="L145" s="25">
        <v>0</v>
      </c>
      <c r="M145" s="25">
        <v>0</v>
      </c>
      <c r="N145" s="99">
        <v>0</v>
      </c>
      <c r="O145" s="99"/>
      <c r="P145" s="99"/>
      <c r="Q145" s="1030"/>
      <c r="R145" s="22">
        <v>0</v>
      </c>
      <c r="S145" s="22">
        <v>0</v>
      </c>
      <c r="T145" s="7"/>
      <c r="U145" s="7"/>
      <c r="V145" s="7"/>
      <c r="W145" s="7"/>
    </row>
    <row r="146" spans="1:23" x14ac:dyDescent="0.2">
      <c r="A146" s="101">
        <v>332</v>
      </c>
      <c r="B146" s="100"/>
      <c r="C146" s="100" t="s">
        <v>27</v>
      </c>
      <c r="D146" s="26">
        <v>0</v>
      </c>
      <c r="E146" s="26"/>
      <c r="F146" s="26">
        <v>0</v>
      </c>
      <c r="G146" s="26"/>
      <c r="H146" s="26">
        <v>0</v>
      </c>
      <c r="I146" s="26"/>
      <c r="J146" s="25">
        <v>250000</v>
      </c>
      <c r="K146" s="25">
        <v>0</v>
      </c>
      <c r="L146" s="25">
        <v>0</v>
      </c>
      <c r="M146" s="25">
        <v>0</v>
      </c>
      <c r="N146" s="107">
        <v>0</v>
      </c>
      <c r="O146" s="107"/>
      <c r="P146" s="107"/>
      <c r="Q146" s="1023"/>
      <c r="R146" s="22">
        <v>0</v>
      </c>
      <c r="S146" s="22">
        <v>0</v>
      </c>
      <c r="T146" s="7"/>
      <c r="U146" s="7"/>
      <c r="V146" s="7"/>
      <c r="W146" s="7"/>
    </row>
    <row r="147" spans="1:23" x14ac:dyDescent="0.2">
      <c r="A147" s="101">
        <v>332</v>
      </c>
      <c r="B147" s="100"/>
      <c r="C147" s="100"/>
      <c r="D147" s="26">
        <v>49875</v>
      </c>
      <c r="E147" s="26"/>
      <c r="F147" s="26">
        <v>49875</v>
      </c>
      <c r="G147" s="26"/>
      <c r="H147" s="26">
        <v>49875</v>
      </c>
      <c r="I147" s="26"/>
      <c r="J147" s="25">
        <v>0</v>
      </c>
      <c r="K147" s="25">
        <v>0</v>
      </c>
      <c r="L147" s="25">
        <v>0</v>
      </c>
      <c r="M147" s="25">
        <v>0</v>
      </c>
      <c r="N147" s="99">
        <v>0</v>
      </c>
      <c r="O147" s="99"/>
      <c r="P147" s="99"/>
      <c r="Q147" s="1030"/>
      <c r="R147" s="22">
        <v>0</v>
      </c>
      <c r="S147" s="22">
        <v>0</v>
      </c>
      <c r="T147" s="7"/>
      <c r="U147" s="7"/>
      <c r="V147" s="7"/>
      <c r="W147" s="7"/>
    </row>
    <row r="148" spans="1:23" x14ac:dyDescent="0.2">
      <c r="A148" s="101">
        <v>332</v>
      </c>
      <c r="B148" s="100"/>
      <c r="C148" s="100" t="s">
        <v>26</v>
      </c>
      <c r="D148" s="26">
        <v>0</v>
      </c>
      <c r="E148" s="26"/>
      <c r="F148" s="26">
        <v>0</v>
      </c>
      <c r="G148" s="26"/>
      <c r="H148" s="26">
        <v>0</v>
      </c>
      <c r="I148" s="26"/>
      <c r="J148" s="25">
        <v>0</v>
      </c>
      <c r="K148" s="25">
        <v>0</v>
      </c>
      <c r="L148" s="25">
        <v>0</v>
      </c>
      <c r="M148" s="25">
        <v>0</v>
      </c>
      <c r="N148" s="106">
        <v>0</v>
      </c>
      <c r="O148" s="106"/>
      <c r="P148" s="106"/>
      <c r="Q148" s="1034"/>
      <c r="R148" s="22">
        <v>0</v>
      </c>
      <c r="S148" s="22">
        <v>0</v>
      </c>
      <c r="T148" s="7"/>
      <c r="U148" s="7"/>
      <c r="V148" s="7"/>
      <c r="W148" s="7"/>
    </row>
    <row r="149" spans="1:23" ht="13.5" thickBot="1" x14ac:dyDescent="0.25">
      <c r="A149" s="86">
        <v>239</v>
      </c>
      <c r="B149" s="85" t="s">
        <v>15</v>
      </c>
      <c r="C149" s="85" t="s">
        <v>25</v>
      </c>
      <c r="D149" s="18"/>
      <c r="E149" s="18"/>
      <c r="F149" s="18"/>
      <c r="G149" s="18"/>
      <c r="H149" s="18"/>
      <c r="I149" s="18"/>
      <c r="J149" s="17">
        <v>0</v>
      </c>
      <c r="K149" s="17">
        <v>0</v>
      </c>
      <c r="L149" s="17">
        <v>0</v>
      </c>
      <c r="M149" s="17">
        <v>0</v>
      </c>
      <c r="N149" s="84">
        <v>0</v>
      </c>
      <c r="O149" s="84"/>
      <c r="P149" s="84"/>
      <c r="Q149" s="1035"/>
      <c r="R149" s="14">
        <v>0</v>
      </c>
      <c r="S149" s="14">
        <v>0</v>
      </c>
      <c r="T149" s="7"/>
      <c r="U149" s="7"/>
      <c r="V149" s="7"/>
      <c r="W149" s="7"/>
    </row>
    <row r="150" spans="1:23" ht="13.5" thickBot="1" x14ac:dyDescent="0.25">
      <c r="A150" s="1214" t="s">
        <v>24</v>
      </c>
      <c r="B150" s="1215"/>
      <c r="C150" s="1215"/>
      <c r="D150" s="81">
        <f>D140+D141+D143+D145+D147</f>
        <v>468649.89</v>
      </c>
      <c r="E150" s="81">
        <f>SUM(E137:E149)</f>
        <v>338092.73</v>
      </c>
      <c r="F150" s="81">
        <f>F140+F141+F143+F145+F147</f>
        <v>468649.89</v>
      </c>
      <c r="G150" s="81">
        <f>SUM(G137:G149)</f>
        <v>338092.73</v>
      </c>
      <c r="H150" s="81">
        <f>H140+H141+H143+H145+H147</f>
        <v>468649.89</v>
      </c>
      <c r="I150" s="81">
        <f>SUM(I137:I149)</f>
        <v>338092.73</v>
      </c>
      <c r="J150" s="80">
        <f>SUM(J137:J149)</f>
        <v>281005</v>
      </c>
      <c r="K150" s="80">
        <f>K137+K138+K139+K140+K141+K143+K145+K146+K147+K148+K149</f>
        <v>12840</v>
      </c>
      <c r="L150" s="80">
        <f>SUM(L137:L149)</f>
        <v>0</v>
      </c>
      <c r="M150" s="80">
        <f>M137+M138+M139+M140+M141+M143+M145+M146+M147+M148+M149</f>
        <v>0</v>
      </c>
      <c r="N150" s="105">
        <f>SUM(N137,N138,N139,N140,N141,N143,N145,N146,N147,N148,N149)</f>
        <v>10090500</v>
      </c>
      <c r="O150" s="105">
        <f>SUM(O137:O149)</f>
        <v>2391000</v>
      </c>
      <c r="P150" s="105">
        <f>SUM(P137:P149)</f>
        <v>2391000</v>
      </c>
      <c r="Q150" s="230">
        <f>SUM(Q137:Q149)</f>
        <v>2594090.77</v>
      </c>
      <c r="R150" s="79">
        <f>R137+R138+R139+R140+R141+R143+R145+R146+R147+R148+R149</f>
        <v>2400000</v>
      </c>
      <c r="S150" s="79">
        <f>S137+S138+S139+S140+S141+S143+S145+S146+S147+S148+S149</f>
        <v>0</v>
      </c>
      <c r="T150" s="78"/>
      <c r="U150" s="78"/>
      <c r="V150" s="78"/>
      <c r="W150" s="78"/>
    </row>
    <row r="151" spans="1:23" ht="13.5" thickBot="1" x14ac:dyDescent="0.25">
      <c r="A151" s="77" t="s">
        <v>23</v>
      </c>
      <c r="B151" s="76"/>
      <c r="C151" s="75"/>
      <c r="D151" s="74">
        <f>SUM(D132,D150)</f>
        <v>471649.89</v>
      </c>
      <c r="E151" s="74">
        <f>E150+E132</f>
        <v>338092.73</v>
      </c>
      <c r="F151" s="74">
        <f>SUM(F132,F150)</f>
        <v>471649.89</v>
      </c>
      <c r="G151" s="74">
        <f>G150+G132</f>
        <v>338092.73</v>
      </c>
      <c r="H151" s="74">
        <f>SUM(H132,H150)</f>
        <v>471649.89</v>
      </c>
      <c r="I151" s="74">
        <f>I150+I132</f>
        <v>338092.73</v>
      </c>
      <c r="J151" s="73">
        <f>J132+J150</f>
        <v>282356</v>
      </c>
      <c r="K151" s="73">
        <f>K132+K150</f>
        <v>24645</v>
      </c>
      <c r="L151" s="73">
        <f>L132+L150</f>
        <v>0</v>
      </c>
      <c r="M151" s="73">
        <f>M132+M150</f>
        <v>6310</v>
      </c>
      <c r="N151" s="72">
        <f>SUM(N132,N150)</f>
        <v>10090500</v>
      </c>
      <c r="O151" s="72">
        <f>O150+O132</f>
        <v>2391977</v>
      </c>
      <c r="P151" s="72">
        <f>P150+P132</f>
        <v>2391977</v>
      </c>
      <c r="Q151" s="1036">
        <f>Q150+Q132</f>
        <v>2604287.5699999998</v>
      </c>
      <c r="R151" s="71">
        <f>R132+R150</f>
        <v>2400000</v>
      </c>
      <c r="S151" s="71">
        <f>S132+S150</f>
        <v>0</v>
      </c>
      <c r="T151" s="51"/>
      <c r="U151" s="51"/>
      <c r="V151" s="51"/>
      <c r="W151" s="51"/>
    </row>
    <row r="153" spans="1:23" hidden="1" x14ac:dyDescent="0.2"/>
    <row r="154" spans="1:23" hidden="1" x14ac:dyDescent="0.2"/>
    <row r="155" spans="1:23" hidden="1" x14ac:dyDescent="0.2"/>
    <row r="156" spans="1:23" hidden="1" x14ac:dyDescent="0.2"/>
    <row r="157" spans="1:23" hidden="1" x14ac:dyDescent="0.2"/>
    <row r="158" spans="1:23" hidden="1" x14ac:dyDescent="0.2"/>
    <row r="159" spans="1:23" hidden="1" x14ac:dyDescent="0.2"/>
    <row r="160" spans="1:23" hidden="1" x14ac:dyDescent="0.2"/>
    <row r="161" spans="3:3" hidden="1" x14ac:dyDescent="0.2"/>
    <row r="162" spans="3:3" hidden="1" x14ac:dyDescent="0.2"/>
    <row r="163" spans="3:3" hidden="1" x14ac:dyDescent="0.2"/>
    <row r="164" spans="3:3" hidden="1" x14ac:dyDescent="0.2"/>
    <row r="165" spans="3:3" hidden="1" x14ac:dyDescent="0.2"/>
    <row r="166" spans="3:3" hidden="1" x14ac:dyDescent="0.2"/>
    <row r="170" spans="3:3" ht="12" customHeight="1" x14ac:dyDescent="0.2"/>
    <row r="175" spans="3:3" x14ac:dyDescent="0.2">
      <c r="C175" s="67" t="s">
        <v>2</v>
      </c>
    </row>
    <row r="176" spans="3:3" ht="15.75" hidden="1" x14ac:dyDescent="0.25">
      <c r="C176" s="104"/>
    </row>
    <row r="177" spans="1:23" ht="16.5" thickBot="1" x14ac:dyDescent="0.3">
      <c r="C177" s="104"/>
      <c r="H177" s="103" t="s">
        <v>22</v>
      </c>
      <c r="I177" s="103"/>
      <c r="J177" s="102"/>
      <c r="K177" s="102"/>
      <c r="L177" s="102"/>
      <c r="M177" s="1224" t="s">
        <v>22</v>
      </c>
      <c r="N177" s="1224"/>
      <c r="O177" s="1224"/>
      <c r="P177" s="1224"/>
      <c r="Q177" s="1224"/>
      <c r="R177" s="1224"/>
      <c r="S177" s="1224"/>
      <c r="T177" s="102"/>
      <c r="U177" s="102"/>
      <c r="V177" s="102"/>
      <c r="W177" s="102"/>
    </row>
    <row r="178" spans="1:23" ht="13.5" hidden="1" thickBot="1" x14ac:dyDescent="0.25"/>
    <row r="179" spans="1:23" ht="39" thickBot="1" x14ac:dyDescent="0.25">
      <c r="A179" s="1018" t="s">
        <v>2</v>
      </c>
      <c r="B179" s="1020"/>
      <c r="C179" s="45"/>
      <c r="D179" s="44" t="s">
        <v>8</v>
      </c>
      <c r="E179" s="43" t="s">
        <v>7</v>
      </c>
      <c r="F179" s="44" t="s">
        <v>8</v>
      </c>
      <c r="G179" s="43" t="s">
        <v>7</v>
      </c>
      <c r="H179" s="44" t="s">
        <v>8</v>
      </c>
      <c r="I179" s="43" t="s">
        <v>7</v>
      </c>
      <c r="J179" s="40">
        <v>2014</v>
      </c>
      <c r="K179" s="895" t="s">
        <v>5</v>
      </c>
      <c r="L179" s="42" t="s">
        <v>6</v>
      </c>
      <c r="M179" s="895" t="s">
        <v>417</v>
      </c>
      <c r="N179" s="188" t="s">
        <v>418</v>
      </c>
      <c r="O179" s="188" t="s">
        <v>419</v>
      </c>
      <c r="P179" s="188" t="s">
        <v>437</v>
      </c>
      <c r="Q179" s="188" t="s">
        <v>438</v>
      </c>
      <c r="R179" s="39">
        <v>2019</v>
      </c>
      <c r="S179" s="39">
        <v>2020</v>
      </c>
      <c r="T179" s="38"/>
      <c r="U179" s="38"/>
      <c r="V179" s="38"/>
      <c r="W179" s="37"/>
    </row>
    <row r="180" spans="1:23" x14ac:dyDescent="0.2">
      <c r="A180" s="848">
        <v>453</v>
      </c>
      <c r="B180" s="1019"/>
      <c r="C180" s="91" t="s">
        <v>424</v>
      </c>
      <c r="D180" s="1019"/>
      <c r="E180" s="1019"/>
      <c r="F180" s="1019"/>
      <c r="G180" s="1019"/>
      <c r="H180" s="1019"/>
      <c r="I180" s="1019"/>
      <c r="J180" s="1019"/>
      <c r="K180" s="1019"/>
      <c r="L180" s="1019"/>
      <c r="M180" s="1019"/>
      <c r="N180" s="88">
        <v>10000</v>
      </c>
      <c r="O180" s="88">
        <v>10000</v>
      </c>
      <c r="P180" s="88">
        <v>10000</v>
      </c>
      <c r="Q180" s="1029">
        <v>10000</v>
      </c>
      <c r="R180" s="1019"/>
      <c r="S180" s="1019"/>
      <c r="T180" s="7"/>
      <c r="U180" s="7"/>
      <c r="V180" s="7"/>
      <c r="W180" s="7"/>
    </row>
    <row r="181" spans="1:23" x14ac:dyDescent="0.2">
      <c r="A181" s="92">
        <v>411</v>
      </c>
      <c r="B181" s="91"/>
      <c r="C181" s="91" t="s">
        <v>21</v>
      </c>
      <c r="D181" s="34"/>
      <c r="E181" s="91"/>
      <c r="F181" s="34"/>
      <c r="G181" s="91"/>
      <c r="H181" s="34"/>
      <c r="I181" s="91"/>
      <c r="J181" s="91">
        <v>0</v>
      </c>
      <c r="K181" s="33">
        <v>420</v>
      </c>
      <c r="L181" s="33">
        <v>0</v>
      </c>
      <c r="M181" s="33">
        <v>2672</v>
      </c>
      <c r="N181" s="88">
        <v>0</v>
      </c>
      <c r="O181" s="88">
        <v>3000</v>
      </c>
      <c r="P181" s="88">
        <v>0</v>
      </c>
      <c r="Q181" s="1029">
        <v>3908.02</v>
      </c>
      <c r="R181" s="30">
        <v>0</v>
      </c>
      <c r="S181" s="30">
        <v>0</v>
      </c>
      <c r="T181" s="7"/>
      <c r="U181" s="7"/>
      <c r="V181" s="7"/>
      <c r="W181" s="7"/>
    </row>
    <row r="182" spans="1:23" x14ac:dyDescent="0.2">
      <c r="A182" s="101">
        <v>454</v>
      </c>
      <c r="B182" s="100" t="s">
        <v>20</v>
      </c>
      <c r="C182" s="100" t="s">
        <v>19</v>
      </c>
      <c r="D182" s="26"/>
      <c r="E182" s="100"/>
      <c r="F182" s="26"/>
      <c r="G182" s="100"/>
      <c r="H182" s="26"/>
      <c r="I182" s="100"/>
      <c r="J182" s="100">
        <v>0</v>
      </c>
      <c r="K182" s="25">
        <v>0</v>
      </c>
      <c r="L182" s="25">
        <v>0</v>
      </c>
      <c r="M182" s="25">
        <v>0</v>
      </c>
      <c r="N182" s="99">
        <v>0</v>
      </c>
      <c r="O182" s="99"/>
      <c r="P182" s="99">
        <v>0</v>
      </c>
      <c r="Q182" s="1030">
        <v>0</v>
      </c>
      <c r="R182" s="22">
        <v>0</v>
      </c>
      <c r="S182" s="22">
        <v>0</v>
      </c>
      <c r="T182" s="7"/>
      <c r="U182" s="7"/>
      <c r="V182" s="7"/>
      <c r="W182" s="7"/>
    </row>
    <row r="183" spans="1:23" x14ac:dyDescent="0.2">
      <c r="A183" s="86">
        <v>456</v>
      </c>
      <c r="B183" s="85" t="s">
        <v>15</v>
      </c>
      <c r="C183" s="85" t="s">
        <v>414</v>
      </c>
      <c r="D183" s="18"/>
      <c r="E183" s="85"/>
      <c r="F183" s="18"/>
      <c r="G183" s="85"/>
      <c r="H183" s="18"/>
      <c r="I183" s="85"/>
      <c r="J183" s="85">
        <v>0</v>
      </c>
      <c r="K183" s="17">
        <v>0</v>
      </c>
      <c r="L183" s="17">
        <v>0</v>
      </c>
      <c r="M183" s="17">
        <v>0</v>
      </c>
      <c r="N183" s="84">
        <v>0</v>
      </c>
      <c r="O183" s="84">
        <v>16000</v>
      </c>
      <c r="P183" s="84">
        <v>0</v>
      </c>
      <c r="Q183" s="1035">
        <v>16000</v>
      </c>
      <c r="R183" s="14">
        <v>0</v>
      </c>
      <c r="S183" s="14">
        <v>0</v>
      </c>
      <c r="T183" s="7"/>
      <c r="U183" s="7"/>
      <c r="V183" s="7"/>
      <c r="W183" s="7"/>
    </row>
    <row r="184" spans="1:23" ht="13.5" thickBot="1" x14ac:dyDescent="0.25">
      <c r="A184" s="1044">
        <v>456</v>
      </c>
      <c r="B184" s="1052" t="s">
        <v>86</v>
      </c>
      <c r="C184" s="1052" t="s">
        <v>444</v>
      </c>
      <c r="D184" s="1053"/>
      <c r="E184" s="1052"/>
      <c r="F184" s="1053"/>
      <c r="G184" s="1052"/>
      <c r="H184" s="1053"/>
      <c r="I184" s="1052"/>
      <c r="J184" s="1052"/>
      <c r="K184" s="829"/>
      <c r="L184" s="829"/>
      <c r="M184" s="829"/>
      <c r="N184" s="1054"/>
      <c r="O184" s="1054"/>
      <c r="P184" s="1054"/>
      <c r="Q184" s="1055">
        <v>16</v>
      </c>
      <c r="R184" s="1056"/>
      <c r="S184" s="1056"/>
      <c r="T184" s="7"/>
      <c r="U184" s="7"/>
      <c r="V184" s="7"/>
      <c r="W184" s="7"/>
    </row>
    <row r="185" spans="1:23" ht="13.5" thickBot="1" x14ac:dyDescent="0.25">
      <c r="A185" s="83" t="s">
        <v>18</v>
      </c>
      <c r="B185" s="82"/>
      <c r="C185" s="82"/>
      <c r="D185" s="81">
        <f>SUM(D181,D182,D183)</f>
        <v>0</v>
      </c>
      <c r="E185" s="98"/>
      <c r="F185" s="81">
        <f>SUM(F181,F182,F183)</f>
        <v>0</v>
      </c>
      <c r="G185" s="98"/>
      <c r="H185" s="81">
        <f>SUM(H181,H182,H183)</f>
        <v>0</v>
      </c>
      <c r="I185" s="98"/>
      <c r="J185" s="98">
        <v>0</v>
      </c>
      <c r="K185" s="80">
        <f>K181+K182+K183</f>
        <v>420</v>
      </c>
      <c r="L185" s="80">
        <v>0</v>
      </c>
      <c r="M185" s="80">
        <f>M181+M182+M183</f>
        <v>2672</v>
      </c>
      <c r="N185" s="80">
        <f>N180+N181+N182+N183</f>
        <v>10000</v>
      </c>
      <c r="O185" s="80">
        <f>O180+O181+O182+O183</f>
        <v>29000</v>
      </c>
      <c r="P185" s="80">
        <f>P180+P181+P182+P183</f>
        <v>10000</v>
      </c>
      <c r="Q185" s="81">
        <f>Q180+Q181+Q182+Q183+Q184</f>
        <v>29924.02</v>
      </c>
      <c r="R185" s="79">
        <f>SUM(R181,R182,R183)</f>
        <v>0</v>
      </c>
      <c r="S185" s="79">
        <f>SUM(S181,S182,S183)</f>
        <v>0</v>
      </c>
      <c r="T185" s="78"/>
      <c r="U185" s="78"/>
      <c r="V185" s="78"/>
      <c r="W185" s="78"/>
    </row>
    <row r="186" spans="1:23" x14ac:dyDescent="0.2">
      <c r="A186" s="49"/>
      <c r="B186" s="49"/>
      <c r="C186" s="49"/>
      <c r="D186" s="93"/>
      <c r="E186" s="93"/>
      <c r="F186" s="93"/>
      <c r="G186" s="94"/>
      <c r="H186" s="93"/>
      <c r="I186" s="93"/>
      <c r="J186" s="93"/>
      <c r="K186" s="48"/>
      <c r="L186" s="93"/>
      <c r="M186" s="48"/>
    </row>
    <row r="187" spans="1:23" x14ac:dyDescent="0.2">
      <c r="A187" s="49"/>
      <c r="B187" s="49"/>
      <c r="C187" s="49"/>
      <c r="D187" s="93"/>
      <c r="E187" s="93"/>
      <c r="F187" s="93"/>
      <c r="G187" s="94"/>
      <c r="H187" s="93"/>
      <c r="I187" s="93"/>
      <c r="J187" s="93"/>
      <c r="K187" s="48"/>
      <c r="L187" s="93"/>
      <c r="M187" s="48"/>
    </row>
    <row r="188" spans="1:23" x14ac:dyDescent="0.2">
      <c r="A188" s="49"/>
      <c r="B188" s="49"/>
      <c r="C188" s="49"/>
      <c r="D188" s="93"/>
      <c r="E188" s="93"/>
      <c r="F188" s="93"/>
      <c r="G188" s="94"/>
      <c r="H188" s="93"/>
      <c r="I188" s="93"/>
      <c r="J188" s="93"/>
      <c r="K188" s="48"/>
      <c r="L188" s="93"/>
      <c r="M188" s="48"/>
    </row>
    <row r="189" spans="1:23" x14ac:dyDescent="0.2">
      <c r="A189" s="49"/>
      <c r="B189" s="49"/>
      <c r="C189" s="49"/>
      <c r="D189" s="93"/>
      <c r="E189" s="93"/>
      <c r="F189" s="93"/>
      <c r="G189" s="94"/>
      <c r="H189" s="93"/>
      <c r="I189" s="93"/>
      <c r="J189" s="93"/>
      <c r="K189" s="48"/>
      <c r="L189" s="93"/>
      <c r="M189" s="48"/>
    </row>
    <row r="190" spans="1:23" x14ac:dyDescent="0.2">
      <c r="A190" s="49"/>
      <c r="B190" s="49"/>
      <c r="C190" s="49"/>
      <c r="D190" s="93"/>
      <c r="E190" s="93"/>
      <c r="F190" s="93"/>
      <c r="G190" s="94"/>
      <c r="H190" s="93"/>
      <c r="I190" s="93"/>
      <c r="J190" s="93"/>
      <c r="K190" s="48"/>
      <c r="L190" s="93"/>
      <c r="M190" s="48"/>
    </row>
    <row r="191" spans="1:23" x14ac:dyDescent="0.2">
      <c r="A191" s="49"/>
      <c r="B191" s="49"/>
      <c r="C191" s="49"/>
      <c r="D191" s="93"/>
      <c r="E191" s="93"/>
      <c r="F191" s="93"/>
      <c r="G191" s="94"/>
      <c r="H191" s="93"/>
      <c r="I191" s="93"/>
      <c r="J191" s="93"/>
      <c r="K191" s="48"/>
      <c r="L191" s="93"/>
      <c r="M191" s="48"/>
    </row>
    <row r="192" spans="1:23" x14ac:dyDescent="0.2">
      <c r="A192" s="49"/>
      <c r="B192" s="49"/>
      <c r="C192" s="49"/>
      <c r="D192" s="97" t="s">
        <v>17</v>
      </c>
      <c r="E192" s="97"/>
      <c r="F192" s="97"/>
      <c r="G192" s="97"/>
      <c r="H192" s="97"/>
      <c r="I192" s="97"/>
      <c r="J192" s="96"/>
      <c r="K192" s="96"/>
      <c r="L192" s="96"/>
      <c r="M192" s="1224" t="s">
        <v>17</v>
      </c>
      <c r="N192" s="1224"/>
      <c r="O192" s="1224"/>
      <c r="P192" s="1224"/>
      <c r="Q192" s="1224"/>
      <c r="R192" s="1224"/>
      <c r="S192" s="1224"/>
      <c r="T192" s="54"/>
      <c r="U192" s="54"/>
      <c r="V192" s="54"/>
      <c r="W192" s="95"/>
    </row>
    <row r="193" spans="1:23" ht="13.5" thickBot="1" x14ac:dyDescent="0.25">
      <c r="A193" s="49"/>
      <c r="B193" s="49"/>
      <c r="C193" s="49"/>
      <c r="D193" s="93"/>
      <c r="E193" s="93"/>
      <c r="F193" s="93"/>
      <c r="G193" s="94"/>
      <c r="H193" s="93"/>
      <c r="I193" s="93"/>
      <c r="J193" s="93"/>
      <c r="K193" s="48"/>
      <c r="L193" s="93"/>
      <c r="M193" s="48"/>
    </row>
    <row r="194" spans="1:23" ht="39" thickBot="1" x14ac:dyDescent="0.25">
      <c r="A194" s="47" t="s">
        <v>2</v>
      </c>
      <c r="B194" s="46"/>
      <c r="C194" s="45"/>
      <c r="D194" s="44" t="s">
        <v>8</v>
      </c>
      <c r="E194" s="43" t="s">
        <v>7</v>
      </c>
      <c r="F194" s="44" t="s">
        <v>8</v>
      </c>
      <c r="G194" s="43" t="s">
        <v>7</v>
      </c>
      <c r="H194" s="44" t="s">
        <v>8</v>
      </c>
      <c r="I194" s="43" t="s">
        <v>7</v>
      </c>
      <c r="J194" s="40">
        <v>2014</v>
      </c>
      <c r="K194" s="895" t="s">
        <v>5</v>
      </c>
      <c r="L194" s="42" t="s">
        <v>6</v>
      </c>
      <c r="M194" s="895" t="s">
        <v>417</v>
      </c>
      <c r="N194" s="188" t="s">
        <v>418</v>
      </c>
      <c r="O194" s="188" t="s">
        <v>419</v>
      </c>
      <c r="P194" s="188" t="s">
        <v>437</v>
      </c>
      <c r="Q194" s="188" t="s">
        <v>438</v>
      </c>
      <c r="R194" s="39">
        <v>2019</v>
      </c>
      <c r="S194" s="39">
        <v>2020</v>
      </c>
      <c r="T194" s="38"/>
      <c r="U194" s="38"/>
      <c r="V194" s="38"/>
      <c r="W194" s="37"/>
    </row>
    <row r="195" spans="1:23" x14ac:dyDescent="0.2">
      <c r="A195" s="92">
        <v>513</v>
      </c>
      <c r="B195" s="91" t="s">
        <v>15</v>
      </c>
      <c r="C195" s="91" t="s">
        <v>16</v>
      </c>
      <c r="D195" s="34">
        <v>310000</v>
      </c>
      <c r="E195" s="90">
        <v>240110.47</v>
      </c>
      <c r="F195" s="34">
        <v>310000</v>
      </c>
      <c r="G195" s="90">
        <v>240110.47</v>
      </c>
      <c r="H195" s="34">
        <v>310000</v>
      </c>
      <c r="I195" s="90">
        <v>240110.47</v>
      </c>
      <c r="J195" s="89">
        <v>0</v>
      </c>
      <c r="K195" s="33">
        <v>2250000</v>
      </c>
      <c r="L195" s="33">
        <v>0</v>
      </c>
      <c r="M195" s="33">
        <v>0</v>
      </c>
      <c r="N195" s="88">
        <v>10300000</v>
      </c>
      <c r="O195" s="88">
        <v>3613701</v>
      </c>
      <c r="P195" s="88">
        <v>10300000</v>
      </c>
      <c r="Q195" s="1037">
        <v>3443706.4</v>
      </c>
      <c r="R195" s="87">
        <v>2500000</v>
      </c>
      <c r="S195" s="87">
        <v>0</v>
      </c>
      <c r="T195" s="7"/>
      <c r="U195" s="7"/>
      <c r="V195" s="7"/>
      <c r="W195" s="7"/>
    </row>
    <row r="196" spans="1:23" ht="13.5" thickBot="1" x14ac:dyDescent="0.25">
      <c r="A196" s="86">
        <v>514</v>
      </c>
      <c r="B196" s="85" t="s">
        <v>15</v>
      </c>
      <c r="C196" s="85" t="s">
        <v>14</v>
      </c>
      <c r="D196" s="18"/>
      <c r="E196" s="17">
        <v>0</v>
      </c>
      <c r="F196" s="18"/>
      <c r="G196" s="17">
        <v>0</v>
      </c>
      <c r="H196" s="18"/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84">
        <v>0</v>
      </c>
      <c r="O196" s="84"/>
      <c r="P196" s="84">
        <v>0</v>
      </c>
      <c r="Q196" s="1035">
        <v>0</v>
      </c>
      <c r="R196" s="14">
        <v>0</v>
      </c>
      <c r="S196" s="14">
        <v>0</v>
      </c>
      <c r="T196" s="7"/>
      <c r="U196" s="7"/>
      <c r="V196" s="7"/>
      <c r="W196" s="7"/>
    </row>
    <row r="197" spans="1:23" ht="13.5" thickBot="1" x14ac:dyDescent="0.25">
      <c r="A197" s="83" t="s">
        <v>13</v>
      </c>
      <c r="B197" s="82"/>
      <c r="C197" s="82"/>
      <c r="D197" s="81">
        <f>SUM(D195,D196)</f>
        <v>310000</v>
      </c>
      <c r="E197" s="81">
        <f>E195+E196</f>
        <v>240110.47</v>
      </c>
      <c r="F197" s="81">
        <f>SUM(F195,F196)</f>
        <v>310000</v>
      </c>
      <c r="G197" s="81">
        <f>G195+G196</f>
        <v>240110.47</v>
      </c>
      <c r="H197" s="81">
        <f>SUM(H195,H196)</f>
        <v>310000</v>
      </c>
      <c r="I197" s="81">
        <f>I195+I196</f>
        <v>240110.47</v>
      </c>
      <c r="J197" s="80">
        <v>0</v>
      </c>
      <c r="K197" s="80">
        <f>K195+K196</f>
        <v>2250000</v>
      </c>
      <c r="L197" s="80">
        <v>0</v>
      </c>
      <c r="M197" s="80">
        <f t="shared" ref="M197:S197" si="15">M195+M196</f>
        <v>0</v>
      </c>
      <c r="N197" s="80">
        <f t="shared" si="15"/>
        <v>10300000</v>
      </c>
      <c r="O197" s="80">
        <f t="shared" si="15"/>
        <v>3613701</v>
      </c>
      <c r="P197" s="80">
        <f t="shared" ref="P197" si="16">P195+P196</f>
        <v>10300000</v>
      </c>
      <c r="Q197" s="81">
        <f>Q195+Q196</f>
        <v>3443706.4</v>
      </c>
      <c r="R197" s="79">
        <f t="shared" si="15"/>
        <v>2500000</v>
      </c>
      <c r="S197" s="79">
        <f t="shared" si="15"/>
        <v>0</v>
      </c>
      <c r="T197" s="78"/>
      <c r="U197" s="78"/>
      <c r="V197" s="78"/>
      <c r="W197" s="78"/>
    </row>
    <row r="198" spans="1:23" ht="13.5" thickBot="1" x14ac:dyDescent="0.25">
      <c r="A198" s="77" t="s">
        <v>2</v>
      </c>
      <c r="B198" s="76"/>
      <c r="C198" s="75"/>
      <c r="D198" s="74">
        <f>SUM(D185,D197)</f>
        <v>310000</v>
      </c>
      <c r="E198" s="74">
        <f>E185+E197</f>
        <v>240110.47</v>
      </c>
      <c r="F198" s="74">
        <f>SUM(F185,F197)</f>
        <v>310000</v>
      </c>
      <c r="G198" s="74">
        <f>G185+G197</f>
        <v>240110.47</v>
      </c>
      <c r="H198" s="74">
        <f>SUM(H185,H197)</f>
        <v>310000</v>
      </c>
      <c r="I198" s="74">
        <f>I185+I197</f>
        <v>240110.47</v>
      </c>
      <c r="J198" s="73">
        <v>0</v>
      </c>
      <c r="K198" s="73">
        <f>K185+K197</f>
        <v>2250420</v>
      </c>
      <c r="L198" s="73">
        <v>0</v>
      </c>
      <c r="M198" s="73">
        <f>M185+M197</f>
        <v>2672</v>
      </c>
      <c r="N198" s="72">
        <f>SUM(N185,N197)</f>
        <v>10310000</v>
      </c>
      <c r="O198" s="72">
        <f>O197+O185</f>
        <v>3642701</v>
      </c>
      <c r="P198" s="72">
        <f>SUM(P185,P197)</f>
        <v>10310000</v>
      </c>
      <c r="Q198" s="1036">
        <f>SUM(Q185,Q197)</f>
        <v>3473630.42</v>
      </c>
      <c r="R198" s="71">
        <f>R197</f>
        <v>2500000</v>
      </c>
      <c r="S198" s="71">
        <f>S197</f>
        <v>0</v>
      </c>
      <c r="T198" s="51"/>
      <c r="U198" s="51"/>
      <c r="V198" s="51"/>
      <c r="W198" s="51"/>
    </row>
    <row r="199" spans="1:23" hidden="1" x14ac:dyDescent="0.2">
      <c r="A199" s="54"/>
      <c r="B199" s="3"/>
      <c r="C199" s="54"/>
      <c r="D199" s="54"/>
      <c r="E199" s="70"/>
      <c r="F199" s="54"/>
      <c r="G199" s="54"/>
      <c r="H199" s="70"/>
      <c r="I199" s="70"/>
      <c r="J199" s="70"/>
      <c r="K199" s="69"/>
      <c r="L199" s="70"/>
      <c r="M199" s="69"/>
      <c r="N199" s="3"/>
      <c r="O199" s="3"/>
      <c r="P199" s="3"/>
      <c r="Q199" s="3"/>
      <c r="R199" s="68"/>
      <c r="S199" s="68"/>
    </row>
    <row r="200" spans="1:23" hidden="1" x14ac:dyDescent="0.2">
      <c r="A200" s="54"/>
      <c r="B200" s="3"/>
      <c r="C200" s="54"/>
      <c r="D200" s="54"/>
      <c r="E200" s="70"/>
      <c r="F200" s="54"/>
      <c r="G200" s="54"/>
      <c r="H200" s="70"/>
      <c r="I200" s="70"/>
      <c r="J200" s="70"/>
      <c r="K200" s="69"/>
      <c r="L200" s="70"/>
      <c r="M200" s="69"/>
      <c r="N200" s="3"/>
      <c r="O200" s="3"/>
      <c r="P200" s="3"/>
      <c r="Q200" s="3"/>
      <c r="R200" s="68"/>
      <c r="S200" s="68"/>
    </row>
    <row r="201" spans="1:23" hidden="1" x14ac:dyDescent="0.2">
      <c r="A201" s="54"/>
      <c r="B201" s="3"/>
      <c r="C201" s="54"/>
      <c r="D201" s="54"/>
      <c r="E201" s="70"/>
      <c r="F201" s="54"/>
      <c r="G201" s="54"/>
      <c r="H201" s="70"/>
      <c r="I201" s="70"/>
      <c r="J201" s="70"/>
      <c r="K201" s="69"/>
      <c r="L201" s="70"/>
      <c r="M201" s="69"/>
      <c r="N201" s="3"/>
      <c r="O201" s="3"/>
      <c r="P201" s="3"/>
      <c r="Q201" s="3"/>
      <c r="R201" s="68"/>
      <c r="S201" s="68"/>
    </row>
    <row r="202" spans="1:23" x14ac:dyDescent="0.2">
      <c r="A202" s="49"/>
      <c r="B202" s="49"/>
      <c r="C202" s="49"/>
      <c r="D202" s="49"/>
      <c r="E202" s="49"/>
      <c r="F202" s="49"/>
      <c r="G202" s="50"/>
      <c r="H202" s="49"/>
      <c r="I202" s="49"/>
      <c r="J202" s="49"/>
      <c r="K202" s="48"/>
      <c r="L202" s="49"/>
      <c r="M202" s="48"/>
    </row>
    <row r="203" spans="1:23" x14ac:dyDescent="0.2">
      <c r="A203" s="49"/>
      <c r="B203" s="49"/>
      <c r="C203" s="67" t="s">
        <v>1</v>
      </c>
      <c r="D203" s="64"/>
      <c r="E203" s="65"/>
      <c r="F203" s="65"/>
      <c r="G203" s="66"/>
      <c r="H203" s="65"/>
      <c r="I203" s="65"/>
      <c r="J203" s="65"/>
      <c r="K203" s="63"/>
      <c r="L203" s="64"/>
      <c r="M203" s="63"/>
      <c r="N203" s="62"/>
      <c r="O203" s="62"/>
      <c r="P203" s="62"/>
      <c r="Q203" s="62"/>
    </row>
    <row r="204" spans="1:23" ht="13.5" thickBot="1" x14ac:dyDescent="0.25">
      <c r="A204" s="49"/>
      <c r="B204" s="49"/>
      <c r="C204" s="49"/>
      <c r="D204" s="49"/>
      <c r="E204" s="49"/>
      <c r="F204" s="49"/>
      <c r="G204" s="50"/>
      <c r="H204" s="49"/>
      <c r="I204" s="49"/>
      <c r="J204" s="49"/>
      <c r="K204" s="48"/>
      <c r="L204" s="49"/>
      <c r="M204" s="48"/>
    </row>
    <row r="205" spans="1:23" ht="45.75" customHeight="1" thickBot="1" x14ac:dyDescent="0.25">
      <c r="A205" s="1229" t="s">
        <v>1</v>
      </c>
      <c r="B205" s="1230"/>
      <c r="C205" s="1231"/>
      <c r="D205" s="44" t="s">
        <v>8</v>
      </c>
      <c r="E205" s="43" t="s">
        <v>7</v>
      </c>
      <c r="F205" s="44" t="s">
        <v>8</v>
      </c>
      <c r="G205" s="43" t="s">
        <v>7</v>
      </c>
      <c r="H205" s="44" t="s">
        <v>8</v>
      </c>
      <c r="I205" s="43" t="s">
        <v>7</v>
      </c>
      <c r="J205" s="61">
        <v>2014</v>
      </c>
      <c r="K205" s="895" t="s">
        <v>5</v>
      </c>
      <c r="L205" s="42" t="s">
        <v>6</v>
      </c>
      <c r="M205" s="895" t="s">
        <v>417</v>
      </c>
      <c r="N205" s="188" t="s">
        <v>418</v>
      </c>
      <c r="O205" s="188" t="s">
        <v>419</v>
      </c>
      <c r="P205" s="188" t="s">
        <v>437</v>
      </c>
      <c r="Q205" s="188" t="s">
        <v>438</v>
      </c>
      <c r="R205" s="39">
        <v>2019</v>
      </c>
      <c r="S205" s="39">
        <v>2020</v>
      </c>
      <c r="T205" s="38"/>
      <c r="U205" s="38"/>
      <c r="V205" s="38"/>
      <c r="W205" s="37"/>
    </row>
    <row r="206" spans="1:23" x14ac:dyDescent="0.2">
      <c r="A206" s="1225" t="s">
        <v>12</v>
      </c>
      <c r="B206" s="1226"/>
      <c r="C206" s="1226"/>
      <c r="D206" s="34"/>
      <c r="E206" s="33"/>
      <c r="F206" s="34"/>
      <c r="G206" s="33"/>
      <c r="H206" s="34"/>
      <c r="I206" s="33"/>
      <c r="J206" s="33">
        <v>0</v>
      </c>
      <c r="K206" s="33">
        <v>0</v>
      </c>
      <c r="L206" s="33">
        <v>0</v>
      </c>
      <c r="M206" s="33">
        <v>0</v>
      </c>
      <c r="N206" s="32">
        <v>549210</v>
      </c>
      <c r="O206" s="32">
        <v>544674</v>
      </c>
      <c r="P206" s="32">
        <v>544674</v>
      </c>
      <c r="Q206" s="1031">
        <v>522284</v>
      </c>
      <c r="R206" s="30">
        <v>601472</v>
      </c>
      <c r="S206" s="30">
        <v>610440</v>
      </c>
      <c r="T206" s="7"/>
      <c r="U206" s="7"/>
      <c r="V206" s="7"/>
      <c r="W206" s="7"/>
    </row>
    <row r="207" spans="1:23" x14ac:dyDescent="0.2">
      <c r="A207" s="1167"/>
      <c r="B207" s="1168"/>
      <c r="C207" s="1168" t="s">
        <v>463</v>
      </c>
      <c r="D207" s="755"/>
      <c r="E207" s="33"/>
      <c r="F207" s="34"/>
      <c r="G207" s="33"/>
      <c r="H207" s="34"/>
      <c r="I207" s="33"/>
      <c r="J207" s="33"/>
      <c r="K207" s="33"/>
      <c r="L207" s="33"/>
      <c r="M207" s="33"/>
      <c r="N207" s="32"/>
      <c r="O207" s="32"/>
      <c r="P207" s="32"/>
      <c r="Q207" s="1031">
        <v>664</v>
      </c>
      <c r="R207" s="30"/>
      <c r="S207" s="30"/>
      <c r="T207" s="7"/>
      <c r="U207" s="7"/>
      <c r="V207" s="7"/>
      <c r="W207" s="7"/>
    </row>
    <row r="208" spans="1:23" x14ac:dyDescent="0.2">
      <c r="A208" s="1167"/>
      <c r="B208" s="1168"/>
      <c r="C208" s="1168" t="s">
        <v>462</v>
      </c>
      <c r="D208" s="755"/>
      <c r="E208" s="33"/>
      <c r="F208" s="34"/>
      <c r="G208" s="33"/>
      <c r="H208" s="34"/>
      <c r="I208" s="33"/>
      <c r="J208" s="33"/>
      <c r="K208" s="33"/>
      <c r="L208" s="33"/>
      <c r="M208" s="33"/>
      <c r="N208" s="32"/>
      <c r="O208" s="32"/>
      <c r="P208" s="32"/>
      <c r="Q208" s="1031">
        <v>11833.2</v>
      </c>
      <c r="R208" s="30"/>
      <c r="S208" s="30"/>
      <c r="T208" s="7"/>
      <c r="U208" s="7"/>
      <c r="V208" s="7"/>
      <c r="W208" s="7"/>
    </row>
    <row r="209" spans="1:23" x14ac:dyDescent="0.2">
      <c r="A209" s="1167"/>
      <c r="B209" s="1168"/>
      <c r="C209" s="1170" t="s">
        <v>460</v>
      </c>
      <c r="D209" s="1182" t="s">
        <v>459</v>
      </c>
      <c r="E209" s="33"/>
      <c r="F209" s="34"/>
      <c r="G209" s="33"/>
      <c r="H209" s="34"/>
      <c r="I209" s="33"/>
      <c r="J209" s="33"/>
      <c r="K209" s="33"/>
      <c r="L209" s="33"/>
      <c r="M209" s="33"/>
      <c r="N209" s="32"/>
      <c r="O209" s="32"/>
      <c r="P209" s="32"/>
      <c r="Q209" s="1031">
        <v>4184.7700000000004</v>
      </c>
      <c r="R209" s="30"/>
      <c r="S209" s="30"/>
      <c r="T209" s="7"/>
      <c r="U209" s="7"/>
      <c r="V209" s="7"/>
      <c r="W209" s="7"/>
    </row>
    <row r="210" spans="1:23" x14ac:dyDescent="0.2">
      <c r="A210" s="1227" t="s">
        <v>11</v>
      </c>
      <c r="B210" s="1228"/>
      <c r="C210" s="1228"/>
      <c r="D210" s="26"/>
      <c r="E210" s="25"/>
      <c r="F210" s="26"/>
      <c r="G210" s="25"/>
      <c r="H210" s="26"/>
      <c r="I210" s="25"/>
      <c r="J210" s="25">
        <v>0</v>
      </c>
      <c r="K210" s="25">
        <v>0</v>
      </c>
      <c r="L210" s="25">
        <v>0</v>
      </c>
      <c r="M210" s="25">
        <v>0</v>
      </c>
      <c r="N210" s="24">
        <v>147698</v>
      </c>
      <c r="O210" s="24">
        <v>149000</v>
      </c>
      <c r="P210" s="24">
        <v>149000</v>
      </c>
      <c r="Q210" s="1033">
        <v>140259</v>
      </c>
      <c r="R210" s="22">
        <v>162467</v>
      </c>
      <c r="S210" s="22">
        <v>168450</v>
      </c>
      <c r="T210" s="7"/>
      <c r="U210" s="7"/>
      <c r="V210" s="7"/>
      <c r="W210" s="7"/>
    </row>
    <row r="211" spans="1:23" x14ac:dyDescent="0.2">
      <c r="A211" s="1171"/>
      <c r="B211" s="1172"/>
      <c r="C211" s="1172" t="s">
        <v>463</v>
      </c>
      <c r="D211" s="18"/>
      <c r="E211" s="17"/>
      <c r="F211" s="18"/>
      <c r="G211" s="17"/>
      <c r="H211" s="18"/>
      <c r="I211" s="17"/>
      <c r="J211" s="17"/>
      <c r="K211" s="17"/>
      <c r="L211" s="17"/>
      <c r="M211" s="17"/>
      <c r="N211" s="16"/>
      <c r="O211" s="16"/>
      <c r="P211" s="16"/>
      <c r="Q211" s="1038">
        <v>265.60000000000002</v>
      </c>
      <c r="R211" s="14"/>
      <c r="S211" s="14"/>
      <c r="T211" s="7"/>
      <c r="U211" s="7"/>
      <c r="V211" s="7"/>
      <c r="W211" s="7"/>
    </row>
    <row r="212" spans="1:23" x14ac:dyDescent="0.2">
      <c r="A212" s="1171"/>
      <c r="B212" s="1172"/>
      <c r="C212" s="1172" t="s">
        <v>330</v>
      </c>
      <c r="D212" s="18"/>
      <c r="E212" s="17"/>
      <c r="F212" s="18"/>
      <c r="G212" s="17"/>
      <c r="H212" s="18"/>
      <c r="I212" s="17"/>
      <c r="J212" s="17"/>
      <c r="K212" s="17"/>
      <c r="L212" s="17"/>
      <c r="M212" s="17"/>
      <c r="N212" s="16"/>
      <c r="O212" s="16"/>
      <c r="P212" s="16"/>
      <c r="Q212" s="1038">
        <v>311.75</v>
      </c>
      <c r="R212" s="14"/>
      <c r="S212" s="14"/>
      <c r="T212" s="7"/>
      <c r="U212" s="7"/>
      <c r="V212" s="7"/>
      <c r="W212" s="7"/>
    </row>
    <row r="213" spans="1:23" x14ac:dyDescent="0.2">
      <c r="A213" s="1227" t="s">
        <v>10</v>
      </c>
      <c r="B213" s="1228"/>
      <c r="C213" s="1228"/>
      <c r="D213" s="26"/>
      <c r="E213" s="25"/>
      <c r="F213" s="26"/>
      <c r="G213" s="25"/>
      <c r="H213" s="26"/>
      <c r="I213" s="25"/>
      <c r="J213" s="25">
        <v>0</v>
      </c>
      <c r="K213" s="25">
        <v>0</v>
      </c>
      <c r="L213" s="25">
        <v>0</v>
      </c>
      <c r="M213" s="25">
        <v>0</v>
      </c>
      <c r="N213" s="24">
        <v>22050</v>
      </c>
      <c r="O213" s="24">
        <v>22470</v>
      </c>
      <c r="P213" s="24">
        <v>22470</v>
      </c>
      <c r="Q213" s="1033">
        <v>3805</v>
      </c>
      <c r="R213" s="14">
        <v>22750</v>
      </c>
      <c r="S213" s="14">
        <v>23550</v>
      </c>
      <c r="T213" s="7"/>
      <c r="U213" s="7"/>
      <c r="V213" s="7"/>
      <c r="W213" s="7"/>
    </row>
    <row r="214" spans="1:23" x14ac:dyDescent="0.2">
      <c r="A214" s="1169"/>
      <c r="B214" s="1170"/>
      <c r="C214" s="1170" t="s">
        <v>463</v>
      </c>
      <c r="D214" s="26"/>
      <c r="E214" s="25"/>
      <c r="F214" s="26"/>
      <c r="G214" s="25"/>
      <c r="H214" s="26"/>
      <c r="I214" s="25"/>
      <c r="J214" s="25"/>
      <c r="K214" s="25"/>
      <c r="L214" s="25"/>
      <c r="M214" s="25"/>
      <c r="N214" s="24"/>
      <c r="O214" s="24"/>
      <c r="P214" s="24"/>
      <c r="Q214" s="1033">
        <v>99.6</v>
      </c>
      <c r="R214" s="1056"/>
      <c r="S214" s="1056"/>
      <c r="T214" s="7"/>
      <c r="U214" s="7"/>
      <c r="V214" s="7"/>
      <c r="W214" s="7"/>
    </row>
    <row r="215" spans="1:23" ht="13.5" thickBot="1" x14ac:dyDescent="0.25">
      <c r="A215" s="1183"/>
      <c r="B215" s="1184"/>
      <c r="C215" s="1184" t="s">
        <v>461</v>
      </c>
      <c r="D215" s="1053"/>
      <c r="E215" s="829"/>
      <c r="F215" s="1053"/>
      <c r="G215" s="829"/>
      <c r="H215" s="1053"/>
      <c r="I215" s="829"/>
      <c r="J215" s="829"/>
      <c r="K215" s="829"/>
      <c r="L215" s="829"/>
      <c r="M215" s="829"/>
      <c r="N215" s="1185"/>
      <c r="O215" s="1185"/>
      <c r="P215" s="1185"/>
      <c r="Q215" s="1186">
        <v>12301.38</v>
      </c>
      <c r="R215" s="1056"/>
      <c r="S215" s="1056"/>
      <c r="T215" s="7"/>
      <c r="U215" s="7"/>
      <c r="V215" s="7"/>
      <c r="W215" s="7"/>
    </row>
    <row r="216" spans="1:23" ht="13.5" thickBot="1" x14ac:dyDescent="0.25">
      <c r="A216" s="60" t="s">
        <v>1</v>
      </c>
      <c r="B216" s="59"/>
      <c r="C216" s="58"/>
      <c r="D216" s="57">
        <f>SUM(D206,D210,D213)</f>
        <v>0</v>
      </c>
      <c r="E216" s="56"/>
      <c r="F216" s="57">
        <f>SUM(F206,F210,F213)</f>
        <v>0</v>
      </c>
      <c r="G216" s="56"/>
      <c r="H216" s="57">
        <f>SUM(H206,H210,H213)</f>
        <v>0</v>
      </c>
      <c r="I216" s="56"/>
      <c r="J216" s="56">
        <v>0</v>
      </c>
      <c r="K216" s="56">
        <f>SUM(K206,K210,K213)</f>
        <v>0</v>
      </c>
      <c r="L216" s="56">
        <v>0</v>
      </c>
      <c r="M216" s="56">
        <f>SUM(M206,M210,M213)</f>
        <v>0</v>
      </c>
      <c r="N216" s="56">
        <f>N206+N210+N213</f>
        <v>718958</v>
      </c>
      <c r="O216" s="56">
        <f>O206+O210+O213</f>
        <v>716144</v>
      </c>
      <c r="P216" s="56">
        <f>P206+P210+P213</f>
        <v>716144</v>
      </c>
      <c r="Q216" s="57">
        <f>Q206+Q210+Q213+Q208+Q209+Q212+Q215+Q207+Q211+Q214</f>
        <v>696008.29999999993</v>
      </c>
      <c r="R216" s="889">
        <f>R206+R210+R213</f>
        <v>786689</v>
      </c>
      <c r="S216" s="889">
        <f>S206+S210+S213</f>
        <v>802440</v>
      </c>
      <c r="T216" s="51"/>
      <c r="U216" s="51"/>
      <c r="V216" s="51"/>
      <c r="W216" s="51"/>
    </row>
    <row r="217" spans="1:23" x14ac:dyDescent="0.2">
      <c r="A217" s="54"/>
      <c r="B217" s="3"/>
      <c r="C217" s="54"/>
      <c r="D217" s="51"/>
      <c r="E217" s="53"/>
      <c r="F217" s="51"/>
      <c r="G217" s="53"/>
      <c r="H217" s="51"/>
      <c r="I217" s="53"/>
      <c r="J217" s="53"/>
      <c r="K217" s="51"/>
      <c r="L217" s="51"/>
      <c r="M217" s="51"/>
      <c r="N217" s="51"/>
      <c r="O217" s="51"/>
      <c r="P217" s="51"/>
      <c r="Q217" s="51"/>
      <c r="R217" s="7"/>
      <c r="S217" s="7"/>
      <c r="T217" s="51"/>
      <c r="U217" s="51"/>
      <c r="V217" s="51"/>
      <c r="W217" s="51"/>
    </row>
    <row r="218" spans="1:23" x14ac:dyDescent="0.2">
      <c r="A218" s="54"/>
      <c r="B218" s="3"/>
      <c r="C218" s="54"/>
      <c r="D218" s="51"/>
      <c r="E218" s="53"/>
      <c r="F218" s="51"/>
      <c r="G218" s="53"/>
      <c r="H218" s="51"/>
      <c r="I218" s="53"/>
      <c r="J218" s="53"/>
      <c r="K218" s="51"/>
      <c r="L218" s="51"/>
      <c r="M218" s="51"/>
      <c r="N218" s="51"/>
      <c r="O218" s="51"/>
      <c r="P218" s="51"/>
      <c r="Q218" s="51"/>
      <c r="R218" s="7"/>
      <c r="S218" s="7"/>
      <c r="T218" s="51"/>
      <c r="U218" s="51"/>
      <c r="V218" s="51"/>
      <c r="W218" s="51"/>
    </row>
    <row r="219" spans="1:23" x14ac:dyDescent="0.2">
      <c r="A219" s="54"/>
      <c r="B219" s="3"/>
      <c r="C219" s="54"/>
      <c r="D219" s="51"/>
      <c r="E219" s="53"/>
      <c r="F219" s="51"/>
      <c r="G219" s="53"/>
      <c r="H219" s="51"/>
      <c r="I219" s="53"/>
      <c r="J219" s="53"/>
      <c r="K219" s="51"/>
      <c r="L219" s="51"/>
      <c r="M219" s="51"/>
      <c r="N219" s="51"/>
      <c r="O219" s="51"/>
      <c r="P219" s="51"/>
      <c r="Q219" s="51"/>
      <c r="R219" s="7"/>
      <c r="S219" s="7"/>
      <c r="T219" s="51"/>
      <c r="U219" s="51"/>
      <c r="V219" s="51"/>
      <c r="W219" s="51"/>
    </row>
    <row r="220" spans="1:23" ht="13.5" thickBot="1" x14ac:dyDescent="0.25">
      <c r="A220" s="49"/>
      <c r="B220" s="49"/>
      <c r="C220" s="49"/>
      <c r="D220" s="49"/>
      <c r="E220" s="49"/>
      <c r="F220" s="49"/>
      <c r="G220" s="50"/>
      <c r="H220" s="49"/>
      <c r="I220" s="49"/>
      <c r="J220" s="49"/>
      <c r="K220" s="48"/>
      <c r="L220" s="49"/>
      <c r="M220" s="48"/>
    </row>
    <row r="221" spans="1:23" ht="13.5" hidden="1" thickBot="1" x14ac:dyDescent="0.25">
      <c r="A221" s="49"/>
      <c r="B221" s="49"/>
      <c r="C221" s="49"/>
      <c r="D221" s="49"/>
      <c r="E221" s="49"/>
      <c r="F221" s="49"/>
      <c r="G221" s="50"/>
      <c r="H221" s="49"/>
      <c r="I221" s="49"/>
      <c r="J221" s="49"/>
      <c r="K221" s="48"/>
      <c r="L221" s="49"/>
      <c r="M221" s="48"/>
    </row>
    <row r="222" spans="1:23" ht="13.5" hidden="1" thickBot="1" x14ac:dyDescent="0.25">
      <c r="A222" s="49"/>
      <c r="B222" s="49"/>
      <c r="C222" s="49"/>
      <c r="D222" s="49"/>
      <c r="E222" s="49"/>
      <c r="F222" s="49"/>
      <c r="G222" s="50"/>
      <c r="H222" s="49"/>
      <c r="I222" s="49"/>
      <c r="J222" s="49"/>
      <c r="K222" s="48"/>
      <c r="L222" s="49"/>
      <c r="M222" s="48"/>
    </row>
    <row r="223" spans="1:23" ht="13.5" hidden="1" thickBot="1" x14ac:dyDescent="0.25">
      <c r="A223" s="49"/>
      <c r="B223" s="49"/>
      <c r="C223" s="49"/>
      <c r="D223" s="49"/>
      <c r="E223" s="49"/>
      <c r="F223" s="49"/>
      <c r="G223" s="50"/>
      <c r="H223" s="49"/>
      <c r="I223" s="49"/>
      <c r="J223" s="49"/>
      <c r="K223" s="48"/>
      <c r="L223" s="49"/>
      <c r="M223" s="48"/>
    </row>
    <row r="224" spans="1:23" ht="13.5" hidden="1" thickBot="1" x14ac:dyDescent="0.25">
      <c r="A224" s="49"/>
      <c r="B224" s="49"/>
      <c r="C224" s="49"/>
      <c r="D224" s="49"/>
      <c r="E224" s="49"/>
      <c r="F224" s="49"/>
      <c r="G224" s="50"/>
      <c r="H224" s="49"/>
      <c r="I224" s="49"/>
      <c r="J224" s="49"/>
      <c r="K224" s="48"/>
      <c r="L224" s="49"/>
      <c r="M224" s="48"/>
    </row>
    <row r="225" spans="1:24" ht="13.5" hidden="1" thickBot="1" x14ac:dyDescent="0.25">
      <c r="A225" s="49"/>
      <c r="B225" s="49"/>
      <c r="C225" s="49"/>
      <c r="D225" s="49"/>
      <c r="E225" s="49"/>
      <c r="F225" s="49"/>
      <c r="G225" s="50"/>
      <c r="H225" s="49"/>
      <c r="I225" s="49"/>
      <c r="J225" s="49"/>
      <c r="K225" s="48"/>
      <c r="L225" s="49"/>
      <c r="M225" s="48"/>
    </row>
    <row r="226" spans="1:24" ht="13.5" hidden="1" thickBot="1" x14ac:dyDescent="0.25">
      <c r="A226" s="49"/>
      <c r="B226" s="49"/>
      <c r="C226" s="49"/>
      <c r="D226" s="49"/>
      <c r="E226" s="49"/>
      <c r="F226" s="49"/>
      <c r="G226" s="50"/>
      <c r="H226" s="49"/>
      <c r="I226" s="49"/>
      <c r="J226" s="49"/>
      <c r="K226" s="48"/>
      <c r="L226" s="49"/>
      <c r="M226" s="48"/>
    </row>
    <row r="227" spans="1:24" ht="39" thickBot="1" x14ac:dyDescent="0.25">
      <c r="A227" s="47" t="s">
        <v>9</v>
      </c>
      <c r="B227" s="46"/>
      <c r="C227" s="45"/>
      <c r="D227" s="44" t="s">
        <v>8</v>
      </c>
      <c r="E227" s="43" t="s">
        <v>7</v>
      </c>
      <c r="F227" s="44" t="s">
        <v>8</v>
      </c>
      <c r="G227" s="43" t="s">
        <v>7</v>
      </c>
      <c r="H227" s="44" t="s">
        <v>8</v>
      </c>
      <c r="I227" s="43" t="s">
        <v>7</v>
      </c>
      <c r="J227" s="40">
        <v>2014</v>
      </c>
      <c r="K227" s="895" t="s">
        <v>5</v>
      </c>
      <c r="L227" s="42" t="s">
        <v>6</v>
      </c>
      <c r="M227" s="895" t="s">
        <v>417</v>
      </c>
      <c r="N227" s="188" t="s">
        <v>418</v>
      </c>
      <c r="O227" s="188" t="s">
        <v>419</v>
      </c>
      <c r="P227" s="188" t="s">
        <v>437</v>
      </c>
      <c r="Q227" s="188" t="s">
        <v>438</v>
      </c>
      <c r="R227" s="39">
        <v>2019</v>
      </c>
      <c r="S227" s="39">
        <v>2020</v>
      </c>
      <c r="T227" s="38"/>
      <c r="U227" s="38"/>
      <c r="V227" s="38"/>
      <c r="W227" s="37"/>
    </row>
    <row r="228" spans="1:24" x14ac:dyDescent="0.2">
      <c r="A228" s="36" t="s">
        <v>4</v>
      </c>
      <c r="B228" s="35"/>
      <c r="C228" s="35"/>
      <c r="D228" s="34">
        <f t="shared" ref="D228:S228" si="17">D118</f>
        <v>0</v>
      </c>
      <c r="E228" s="34">
        <f t="shared" si="17"/>
        <v>0</v>
      </c>
      <c r="F228" s="34">
        <f t="shared" si="17"/>
        <v>0</v>
      </c>
      <c r="G228" s="34">
        <f t="shared" si="17"/>
        <v>0</v>
      </c>
      <c r="H228" s="34">
        <f t="shared" si="17"/>
        <v>0</v>
      </c>
      <c r="I228" s="34">
        <f t="shared" si="17"/>
        <v>0</v>
      </c>
      <c r="J228" s="33">
        <f t="shared" si="17"/>
        <v>1614323.33</v>
      </c>
      <c r="K228" s="33">
        <f t="shared" si="17"/>
        <v>1759065</v>
      </c>
      <c r="L228" s="33">
        <f t="shared" si="17"/>
        <v>1718069</v>
      </c>
      <c r="M228" s="33">
        <f t="shared" si="17"/>
        <v>1886129.81</v>
      </c>
      <c r="N228" s="32">
        <f t="shared" si="17"/>
        <v>1394453</v>
      </c>
      <c r="O228" s="32">
        <f t="shared" si="17"/>
        <v>1314964</v>
      </c>
      <c r="P228" s="32">
        <f t="shared" si="17"/>
        <v>1314964</v>
      </c>
      <c r="Q228" s="1031">
        <f t="shared" si="17"/>
        <v>1390679.6217513999</v>
      </c>
      <c r="R228" s="30">
        <f t="shared" si="17"/>
        <v>1393569</v>
      </c>
      <c r="S228" s="30">
        <f t="shared" si="17"/>
        <v>1202569</v>
      </c>
      <c r="T228" s="7"/>
      <c r="U228" s="7"/>
      <c r="V228" s="7"/>
      <c r="W228" s="7"/>
      <c r="X228" s="29"/>
    </row>
    <row r="229" spans="1:24" x14ac:dyDescent="0.2">
      <c r="A229" s="28" t="s">
        <v>3</v>
      </c>
      <c r="B229" s="27"/>
      <c r="C229" s="27"/>
      <c r="D229" s="26">
        <f t="shared" ref="D229:S229" si="18">D151</f>
        <v>471649.89</v>
      </c>
      <c r="E229" s="26">
        <f t="shared" si="18"/>
        <v>338092.73</v>
      </c>
      <c r="F229" s="26">
        <f t="shared" si="18"/>
        <v>471649.89</v>
      </c>
      <c r="G229" s="26">
        <f t="shared" si="18"/>
        <v>338092.73</v>
      </c>
      <c r="H229" s="26">
        <f t="shared" si="18"/>
        <v>471649.89</v>
      </c>
      <c r="I229" s="26">
        <f t="shared" si="18"/>
        <v>338092.73</v>
      </c>
      <c r="J229" s="25">
        <f t="shared" si="18"/>
        <v>282356</v>
      </c>
      <c r="K229" s="25">
        <f t="shared" si="18"/>
        <v>24645</v>
      </c>
      <c r="L229" s="25">
        <f t="shared" si="18"/>
        <v>0</v>
      </c>
      <c r="M229" s="25">
        <f t="shared" si="18"/>
        <v>6310</v>
      </c>
      <c r="N229" s="24">
        <f t="shared" si="18"/>
        <v>10090500</v>
      </c>
      <c r="O229" s="24">
        <f t="shared" si="18"/>
        <v>2391977</v>
      </c>
      <c r="P229" s="24">
        <f t="shared" si="18"/>
        <v>2391977</v>
      </c>
      <c r="Q229" s="1033">
        <f t="shared" si="18"/>
        <v>2604287.5699999998</v>
      </c>
      <c r="R229" s="22">
        <f t="shared" si="18"/>
        <v>2400000</v>
      </c>
      <c r="S229" s="22">
        <f t="shared" si="18"/>
        <v>0</v>
      </c>
      <c r="T229" s="7"/>
      <c r="U229" s="7"/>
      <c r="V229" s="7"/>
      <c r="W229" s="7"/>
    </row>
    <row r="230" spans="1:24" x14ac:dyDescent="0.2">
      <c r="A230" s="28" t="s">
        <v>2</v>
      </c>
      <c r="B230" s="27"/>
      <c r="C230" s="27"/>
      <c r="D230" s="26">
        <f t="shared" ref="D230:S230" si="19">D198</f>
        <v>310000</v>
      </c>
      <c r="E230" s="26">
        <f t="shared" si="19"/>
        <v>240110.47</v>
      </c>
      <c r="F230" s="26">
        <f t="shared" si="19"/>
        <v>310000</v>
      </c>
      <c r="G230" s="26">
        <f t="shared" si="19"/>
        <v>240110.47</v>
      </c>
      <c r="H230" s="26">
        <f t="shared" si="19"/>
        <v>310000</v>
      </c>
      <c r="I230" s="26">
        <f t="shared" si="19"/>
        <v>240110.47</v>
      </c>
      <c r="J230" s="25">
        <f t="shared" si="19"/>
        <v>0</v>
      </c>
      <c r="K230" s="25">
        <f t="shared" si="19"/>
        <v>2250420</v>
      </c>
      <c r="L230" s="25">
        <f t="shared" si="19"/>
        <v>0</v>
      </c>
      <c r="M230" s="25">
        <f t="shared" si="19"/>
        <v>2672</v>
      </c>
      <c r="N230" s="24">
        <f t="shared" si="19"/>
        <v>10310000</v>
      </c>
      <c r="O230" s="24">
        <f t="shared" si="19"/>
        <v>3642701</v>
      </c>
      <c r="P230" s="24">
        <f t="shared" si="19"/>
        <v>10310000</v>
      </c>
      <c r="Q230" s="1033">
        <f t="shared" si="19"/>
        <v>3473630.42</v>
      </c>
      <c r="R230" s="22">
        <f t="shared" si="19"/>
        <v>2500000</v>
      </c>
      <c r="S230" s="22">
        <f t="shared" si="19"/>
        <v>0</v>
      </c>
      <c r="T230" s="7"/>
      <c r="U230" s="7"/>
      <c r="V230" s="7"/>
      <c r="W230" s="7"/>
      <c r="X230" s="21"/>
    </row>
    <row r="231" spans="1:24" ht="13.5" thickBot="1" x14ac:dyDescent="0.25">
      <c r="A231" s="20" t="s">
        <v>1</v>
      </c>
      <c r="B231" s="19"/>
      <c r="C231" s="19"/>
      <c r="D231" s="18">
        <f t="shared" ref="D231:J231" si="20">D216</f>
        <v>0</v>
      </c>
      <c r="E231" s="18">
        <f t="shared" si="20"/>
        <v>0</v>
      </c>
      <c r="F231" s="18">
        <f t="shared" si="20"/>
        <v>0</v>
      </c>
      <c r="G231" s="18">
        <f t="shared" si="20"/>
        <v>0</v>
      </c>
      <c r="H231" s="18">
        <f t="shared" si="20"/>
        <v>0</v>
      </c>
      <c r="I231" s="18">
        <f t="shared" si="20"/>
        <v>0</v>
      </c>
      <c r="J231" s="17">
        <f t="shared" si="20"/>
        <v>0</v>
      </c>
      <c r="K231" s="17">
        <f>K216</f>
        <v>0</v>
      </c>
      <c r="L231" s="17">
        <f>L198</f>
        <v>0</v>
      </c>
      <c r="M231" s="17">
        <f t="shared" ref="M231:S231" si="21">M216</f>
        <v>0</v>
      </c>
      <c r="N231" s="16">
        <f t="shared" si="21"/>
        <v>718958</v>
      </c>
      <c r="O231" s="16">
        <f t="shared" si="21"/>
        <v>716144</v>
      </c>
      <c r="P231" s="16">
        <f t="shared" ref="P231" si="22">P216</f>
        <v>716144</v>
      </c>
      <c r="Q231" s="1038">
        <f t="shared" si="21"/>
        <v>696008.29999999993</v>
      </c>
      <c r="R231" s="14">
        <f t="shared" si="21"/>
        <v>786689</v>
      </c>
      <c r="S231" s="14">
        <f t="shared" si="21"/>
        <v>802440</v>
      </c>
      <c r="T231" s="7"/>
      <c r="U231" s="7"/>
      <c r="V231" s="7"/>
      <c r="W231" s="7"/>
    </row>
    <row r="232" spans="1:24" ht="13.5" thickBot="1" x14ac:dyDescent="0.25">
      <c r="A232" s="13" t="s">
        <v>0</v>
      </c>
      <c r="B232" s="12"/>
      <c r="C232" s="12"/>
      <c r="D232" s="11">
        <f>SUM(D228,D229,D230,D231)</f>
        <v>781649.89</v>
      </c>
      <c r="E232" s="11">
        <f>E228+E229+E230+E231</f>
        <v>578203.19999999995</v>
      </c>
      <c r="F232" s="11">
        <f>SUM(F228,F229,F230,F231)</f>
        <v>781649.89</v>
      </c>
      <c r="G232" s="11">
        <f>G228+G229+G230+G231</f>
        <v>578203.19999999995</v>
      </c>
      <c r="H232" s="11">
        <f>SUM(H228,H229,H230,H231)</f>
        <v>781649.89</v>
      </c>
      <c r="I232" s="11">
        <f>I228+I229+I230+I231</f>
        <v>578203.19999999995</v>
      </c>
      <c r="J232" s="10">
        <f>SUM(J228:J231)</f>
        <v>1896679.33</v>
      </c>
      <c r="K232" s="10">
        <f>SUM(K228,K229,K230,K231)</f>
        <v>4034130</v>
      </c>
      <c r="L232" s="10">
        <f>SUM(L228:L231)</f>
        <v>1718069</v>
      </c>
      <c r="M232" s="10">
        <f>SUM(M228,M229,M230,M231)</f>
        <v>1895111.81</v>
      </c>
      <c r="N232" s="10">
        <f t="shared" ref="N232:S232" si="23">N228+N229+N230+N231</f>
        <v>22513911</v>
      </c>
      <c r="O232" s="10">
        <f t="shared" si="23"/>
        <v>8065786</v>
      </c>
      <c r="P232" s="10">
        <f t="shared" si="23"/>
        <v>14733085</v>
      </c>
      <c r="Q232" s="11">
        <f t="shared" si="23"/>
        <v>8164605.9117513997</v>
      </c>
      <c r="R232" s="8">
        <f t="shared" si="23"/>
        <v>7080258</v>
      </c>
      <c r="S232" s="8">
        <f t="shared" si="23"/>
        <v>2005009</v>
      </c>
      <c r="T232" s="7"/>
      <c r="U232" s="7"/>
      <c r="V232" s="7"/>
      <c r="W232" s="7"/>
    </row>
    <row r="234" spans="1:24" x14ac:dyDescent="0.2">
      <c r="C234" s="846"/>
    </row>
  </sheetData>
  <mergeCells count="18">
    <mergeCell ref="M177:S177"/>
    <mergeCell ref="M192:S192"/>
    <mergeCell ref="A206:C206"/>
    <mergeCell ref="A210:C210"/>
    <mergeCell ref="A213:C213"/>
    <mergeCell ref="A205:C205"/>
    <mergeCell ref="A150:C150"/>
    <mergeCell ref="A2:S2"/>
    <mergeCell ref="A5:E5"/>
    <mergeCell ref="M5:S5"/>
    <mergeCell ref="A27:C27"/>
    <mergeCell ref="M30:S30"/>
    <mergeCell ref="A62:C62"/>
    <mergeCell ref="M79:S79"/>
    <mergeCell ref="A117:C117"/>
    <mergeCell ref="M127:S127"/>
    <mergeCell ref="A132:C132"/>
    <mergeCell ref="M134:S13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9"/>
  <sheetViews>
    <sheetView topLeftCell="B527" zoomScaleNormal="100" workbookViewId="0">
      <selection activeCell="J578" sqref="J578"/>
    </sheetView>
  </sheetViews>
  <sheetFormatPr defaultColWidth="6.28515625" defaultRowHeight="12.75" x14ac:dyDescent="0.2"/>
  <cols>
    <col min="1" max="1" width="5.28515625" style="1" customWidth="1"/>
    <col min="2" max="2" width="4.5703125" style="1" customWidth="1"/>
    <col min="3" max="3" width="39.5703125" style="1" customWidth="1"/>
    <col min="4" max="4" width="9.7109375" style="1" hidden="1" customWidth="1"/>
    <col min="5" max="5" width="10.7109375" style="262" customWidth="1"/>
    <col min="6" max="6" width="9.7109375" style="1" hidden="1" customWidth="1"/>
    <col min="7" max="7" width="10.7109375" style="262" customWidth="1"/>
    <col min="8" max="8" width="13.28515625" style="262" customWidth="1"/>
    <col min="9" max="10" width="10.7109375" style="262" customWidth="1"/>
    <col min="11" max="11" width="13.5703125" style="263" customWidth="1"/>
    <col min="12" max="12" width="10.7109375" style="263" hidden="1" customWidth="1"/>
    <col min="13" max="13" width="10.7109375" style="1188" customWidth="1"/>
    <col min="14" max="17" width="10.7109375" style="3" customWidth="1"/>
    <col min="18" max="18" width="19.85546875" style="1" customWidth="1"/>
    <col min="19" max="19" width="9.140625" style="1" customWidth="1"/>
    <col min="20" max="257" width="6.28515625" style="1"/>
    <col min="258" max="258" width="5.28515625" style="1" customWidth="1"/>
    <col min="259" max="259" width="4.5703125" style="1" customWidth="1"/>
    <col min="260" max="260" width="39.5703125" style="1" customWidth="1"/>
    <col min="261" max="261" width="0" style="1" hidden="1" customWidth="1"/>
    <col min="262" max="262" width="9.7109375" style="1" customWidth="1"/>
    <col min="263" max="263" width="0" style="1" hidden="1" customWidth="1"/>
    <col min="264" max="273" width="10.7109375" style="1" customWidth="1"/>
    <col min="274" max="274" width="19.85546875" style="1" customWidth="1"/>
    <col min="275" max="275" width="9.140625" style="1" customWidth="1"/>
    <col min="276" max="513" width="6.28515625" style="1"/>
    <col min="514" max="514" width="5.28515625" style="1" customWidth="1"/>
    <col min="515" max="515" width="4.5703125" style="1" customWidth="1"/>
    <col min="516" max="516" width="39.5703125" style="1" customWidth="1"/>
    <col min="517" max="517" width="0" style="1" hidden="1" customWidth="1"/>
    <col min="518" max="518" width="9.7109375" style="1" customWidth="1"/>
    <col min="519" max="519" width="0" style="1" hidden="1" customWidth="1"/>
    <col min="520" max="529" width="10.7109375" style="1" customWidth="1"/>
    <col min="530" max="530" width="19.85546875" style="1" customWidth="1"/>
    <col min="531" max="531" width="9.140625" style="1" customWidth="1"/>
    <col min="532" max="769" width="6.28515625" style="1"/>
    <col min="770" max="770" width="5.28515625" style="1" customWidth="1"/>
    <col min="771" max="771" width="4.5703125" style="1" customWidth="1"/>
    <col min="772" max="772" width="39.5703125" style="1" customWidth="1"/>
    <col min="773" max="773" width="0" style="1" hidden="1" customWidth="1"/>
    <col min="774" max="774" width="9.7109375" style="1" customWidth="1"/>
    <col min="775" max="775" width="0" style="1" hidden="1" customWidth="1"/>
    <col min="776" max="785" width="10.7109375" style="1" customWidth="1"/>
    <col min="786" max="786" width="19.85546875" style="1" customWidth="1"/>
    <col min="787" max="787" width="9.140625" style="1" customWidth="1"/>
    <col min="788" max="1025" width="6.28515625" style="1"/>
    <col min="1026" max="1026" width="5.28515625" style="1" customWidth="1"/>
    <col min="1027" max="1027" width="4.5703125" style="1" customWidth="1"/>
    <col min="1028" max="1028" width="39.5703125" style="1" customWidth="1"/>
    <col min="1029" max="1029" width="0" style="1" hidden="1" customWidth="1"/>
    <col min="1030" max="1030" width="9.7109375" style="1" customWidth="1"/>
    <col min="1031" max="1031" width="0" style="1" hidden="1" customWidth="1"/>
    <col min="1032" max="1041" width="10.7109375" style="1" customWidth="1"/>
    <col min="1042" max="1042" width="19.85546875" style="1" customWidth="1"/>
    <col min="1043" max="1043" width="9.140625" style="1" customWidth="1"/>
    <col min="1044" max="1281" width="6.28515625" style="1"/>
    <col min="1282" max="1282" width="5.28515625" style="1" customWidth="1"/>
    <col min="1283" max="1283" width="4.5703125" style="1" customWidth="1"/>
    <col min="1284" max="1284" width="39.5703125" style="1" customWidth="1"/>
    <col min="1285" max="1285" width="0" style="1" hidden="1" customWidth="1"/>
    <col min="1286" max="1286" width="9.7109375" style="1" customWidth="1"/>
    <col min="1287" max="1287" width="0" style="1" hidden="1" customWidth="1"/>
    <col min="1288" max="1297" width="10.7109375" style="1" customWidth="1"/>
    <col min="1298" max="1298" width="19.85546875" style="1" customWidth="1"/>
    <col min="1299" max="1299" width="9.140625" style="1" customWidth="1"/>
    <col min="1300" max="1537" width="6.28515625" style="1"/>
    <col min="1538" max="1538" width="5.28515625" style="1" customWidth="1"/>
    <col min="1539" max="1539" width="4.5703125" style="1" customWidth="1"/>
    <col min="1540" max="1540" width="39.5703125" style="1" customWidth="1"/>
    <col min="1541" max="1541" width="0" style="1" hidden="1" customWidth="1"/>
    <col min="1542" max="1542" width="9.7109375" style="1" customWidth="1"/>
    <col min="1543" max="1543" width="0" style="1" hidden="1" customWidth="1"/>
    <col min="1544" max="1553" width="10.7109375" style="1" customWidth="1"/>
    <col min="1554" max="1554" width="19.85546875" style="1" customWidth="1"/>
    <col min="1555" max="1555" width="9.140625" style="1" customWidth="1"/>
    <col min="1556" max="1793" width="6.28515625" style="1"/>
    <col min="1794" max="1794" width="5.28515625" style="1" customWidth="1"/>
    <col min="1795" max="1795" width="4.5703125" style="1" customWidth="1"/>
    <col min="1796" max="1796" width="39.5703125" style="1" customWidth="1"/>
    <col min="1797" max="1797" width="0" style="1" hidden="1" customWidth="1"/>
    <col min="1798" max="1798" width="9.7109375" style="1" customWidth="1"/>
    <col min="1799" max="1799" width="0" style="1" hidden="1" customWidth="1"/>
    <col min="1800" max="1809" width="10.7109375" style="1" customWidth="1"/>
    <col min="1810" max="1810" width="19.85546875" style="1" customWidth="1"/>
    <col min="1811" max="1811" width="9.140625" style="1" customWidth="1"/>
    <col min="1812" max="2049" width="6.28515625" style="1"/>
    <col min="2050" max="2050" width="5.28515625" style="1" customWidth="1"/>
    <col min="2051" max="2051" width="4.5703125" style="1" customWidth="1"/>
    <col min="2052" max="2052" width="39.5703125" style="1" customWidth="1"/>
    <col min="2053" max="2053" width="0" style="1" hidden="1" customWidth="1"/>
    <col min="2054" max="2054" width="9.7109375" style="1" customWidth="1"/>
    <col min="2055" max="2055" width="0" style="1" hidden="1" customWidth="1"/>
    <col min="2056" max="2065" width="10.7109375" style="1" customWidth="1"/>
    <col min="2066" max="2066" width="19.85546875" style="1" customWidth="1"/>
    <col min="2067" max="2067" width="9.140625" style="1" customWidth="1"/>
    <col min="2068" max="2305" width="6.28515625" style="1"/>
    <col min="2306" max="2306" width="5.28515625" style="1" customWidth="1"/>
    <col min="2307" max="2307" width="4.5703125" style="1" customWidth="1"/>
    <col min="2308" max="2308" width="39.5703125" style="1" customWidth="1"/>
    <col min="2309" max="2309" width="0" style="1" hidden="1" customWidth="1"/>
    <col min="2310" max="2310" width="9.7109375" style="1" customWidth="1"/>
    <col min="2311" max="2311" width="0" style="1" hidden="1" customWidth="1"/>
    <col min="2312" max="2321" width="10.7109375" style="1" customWidth="1"/>
    <col min="2322" max="2322" width="19.85546875" style="1" customWidth="1"/>
    <col min="2323" max="2323" width="9.140625" style="1" customWidth="1"/>
    <col min="2324" max="2561" width="6.28515625" style="1"/>
    <col min="2562" max="2562" width="5.28515625" style="1" customWidth="1"/>
    <col min="2563" max="2563" width="4.5703125" style="1" customWidth="1"/>
    <col min="2564" max="2564" width="39.5703125" style="1" customWidth="1"/>
    <col min="2565" max="2565" width="0" style="1" hidden="1" customWidth="1"/>
    <col min="2566" max="2566" width="9.7109375" style="1" customWidth="1"/>
    <col min="2567" max="2567" width="0" style="1" hidden="1" customWidth="1"/>
    <col min="2568" max="2577" width="10.7109375" style="1" customWidth="1"/>
    <col min="2578" max="2578" width="19.85546875" style="1" customWidth="1"/>
    <col min="2579" max="2579" width="9.140625" style="1" customWidth="1"/>
    <col min="2580" max="2817" width="6.28515625" style="1"/>
    <col min="2818" max="2818" width="5.28515625" style="1" customWidth="1"/>
    <col min="2819" max="2819" width="4.5703125" style="1" customWidth="1"/>
    <col min="2820" max="2820" width="39.5703125" style="1" customWidth="1"/>
    <col min="2821" max="2821" width="0" style="1" hidden="1" customWidth="1"/>
    <col min="2822" max="2822" width="9.7109375" style="1" customWidth="1"/>
    <col min="2823" max="2823" width="0" style="1" hidden="1" customWidth="1"/>
    <col min="2824" max="2833" width="10.7109375" style="1" customWidth="1"/>
    <col min="2834" max="2834" width="19.85546875" style="1" customWidth="1"/>
    <col min="2835" max="2835" width="9.140625" style="1" customWidth="1"/>
    <col min="2836" max="3073" width="6.28515625" style="1"/>
    <col min="3074" max="3074" width="5.28515625" style="1" customWidth="1"/>
    <col min="3075" max="3075" width="4.5703125" style="1" customWidth="1"/>
    <col min="3076" max="3076" width="39.5703125" style="1" customWidth="1"/>
    <col min="3077" max="3077" width="0" style="1" hidden="1" customWidth="1"/>
    <col min="3078" max="3078" width="9.7109375" style="1" customWidth="1"/>
    <col min="3079" max="3079" width="0" style="1" hidden="1" customWidth="1"/>
    <col min="3080" max="3089" width="10.7109375" style="1" customWidth="1"/>
    <col min="3090" max="3090" width="19.85546875" style="1" customWidth="1"/>
    <col min="3091" max="3091" width="9.140625" style="1" customWidth="1"/>
    <col min="3092" max="3329" width="6.28515625" style="1"/>
    <col min="3330" max="3330" width="5.28515625" style="1" customWidth="1"/>
    <col min="3331" max="3331" width="4.5703125" style="1" customWidth="1"/>
    <col min="3332" max="3332" width="39.5703125" style="1" customWidth="1"/>
    <col min="3333" max="3333" width="0" style="1" hidden="1" customWidth="1"/>
    <col min="3334" max="3334" width="9.7109375" style="1" customWidth="1"/>
    <col min="3335" max="3335" width="0" style="1" hidden="1" customWidth="1"/>
    <col min="3336" max="3345" width="10.7109375" style="1" customWidth="1"/>
    <col min="3346" max="3346" width="19.85546875" style="1" customWidth="1"/>
    <col min="3347" max="3347" width="9.140625" style="1" customWidth="1"/>
    <col min="3348" max="3585" width="6.28515625" style="1"/>
    <col min="3586" max="3586" width="5.28515625" style="1" customWidth="1"/>
    <col min="3587" max="3587" width="4.5703125" style="1" customWidth="1"/>
    <col min="3588" max="3588" width="39.5703125" style="1" customWidth="1"/>
    <col min="3589" max="3589" width="0" style="1" hidden="1" customWidth="1"/>
    <col min="3590" max="3590" width="9.7109375" style="1" customWidth="1"/>
    <col min="3591" max="3591" width="0" style="1" hidden="1" customWidth="1"/>
    <col min="3592" max="3601" width="10.7109375" style="1" customWidth="1"/>
    <col min="3602" max="3602" width="19.85546875" style="1" customWidth="1"/>
    <col min="3603" max="3603" width="9.140625" style="1" customWidth="1"/>
    <col min="3604" max="3841" width="6.28515625" style="1"/>
    <col min="3842" max="3842" width="5.28515625" style="1" customWidth="1"/>
    <col min="3843" max="3843" width="4.5703125" style="1" customWidth="1"/>
    <col min="3844" max="3844" width="39.5703125" style="1" customWidth="1"/>
    <col min="3845" max="3845" width="0" style="1" hidden="1" customWidth="1"/>
    <col min="3846" max="3846" width="9.7109375" style="1" customWidth="1"/>
    <col min="3847" max="3847" width="0" style="1" hidden="1" customWidth="1"/>
    <col min="3848" max="3857" width="10.7109375" style="1" customWidth="1"/>
    <col min="3858" max="3858" width="19.85546875" style="1" customWidth="1"/>
    <col min="3859" max="3859" width="9.140625" style="1" customWidth="1"/>
    <col min="3860" max="4097" width="6.28515625" style="1"/>
    <col min="4098" max="4098" width="5.28515625" style="1" customWidth="1"/>
    <col min="4099" max="4099" width="4.5703125" style="1" customWidth="1"/>
    <col min="4100" max="4100" width="39.5703125" style="1" customWidth="1"/>
    <col min="4101" max="4101" width="0" style="1" hidden="1" customWidth="1"/>
    <col min="4102" max="4102" width="9.7109375" style="1" customWidth="1"/>
    <col min="4103" max="4103" width="0" style="1" hidden="1" customWidth="1"/>
    <col min="4104" max="4113" width="10.7109375" style="1" customWidth="1"/>
    <col min="4114" max="4114" width="19.85546875" style="1" customWidth="1"/>
    <col min="4115" max="4115" width="9.140625" style="1" customWidth="1"/>
    <col min="4116" max="4353" width="6.28515625" style="1"/>
    <col min="4354" max="4354" width="5.28515625" style="1" customWidth="1"/>
    <col min="4355" max="4355" width="4.5703125" style="1" customWidth="1"/>
    <col min="4356" max="4356" width="39.5703125" style="1" customWidth="1"/>
    <col min="4357" max="4357" width="0" style="1" hidden="1" customWidth="1"/>
    <col min="4358" max="4358" width="9.7109375" style="1" customWidth="1"/>
    <col min="4359" max="4359" width="0" style="1" hidden="1" customWidth="1"/>
    <col min="4360" max="4369" width="10.7109375" style="1" customWidth="1"/>
    <col min="4370" max="4370" width="19.85546875" style="1" customWidth="1"/>
    <col min="4371" max="4371" width="9.140625" style="1" customWidth="1"/>
    <col min="4372" max="4609" width="6.28515625" style="1"/>
    <col min="4610" max="4610" width="5.28515625" style="1" customWidth="1"/>
    <col min="4611" max="4611" width="4.5703125" style="1" customWidth="1"/>
    <col min="4612" max="4612" width="39.5703125" style="1" customWidth="1"/>
    <col min="4613" max="4613" width="0" style="1" hidden="1" customWidth="1"/>
    <col min="4614" max="4614" width="9.7109375" style="1" customWidth="1"/>
    <col min="4615" max="4615" width="0" style="1" hidden="1" customWidth="1"/>
    <col min="4616" max="4625" width="10.7109375" style="1" customWidth="1"/>
    <col min="4626" max="4626" width="19.85546875" style="1" customWidth="1"/>
    <col min="4627" max="4627" width="9.140625" style="1" customWidth="1"/>
    <col min="4628" max="4865" width="6.28515625" style="1"/>
    <col min="4866" max="4866" width="5.28515625" style="1" customWidth="1"/>
    <col min="4867" max="4867" width="4.5703125" style="1" customWidth="1"/>
    <col min="4868" max="4868" width="39.5703125" style="1" customWidth="1"/>
    <col min="4869" max="4869" width="0" style="1" hidden="1" customWidth="1"/>
    <col min="4870" max="4870" width="9.7109375" style="1" customWidth="1"/>
    <col min="4871" max="4871" width="0" style="1" hidden="1" customWidth="1"/>
    <col min="4872" max="4881" width="10.7109375" style="1" customWidth="1"/>
    <col min="4882" max="4882" width="19.85546875" style="1" customWidth="1"/>
    <col min="4883" max="4883" width="9.140625" style="1" customWidth="1"/>
    <col min="4884" max="5121" width="6.28515625" style="1"/>
    <col min="5122" max="5122" width="5.28515625" style="1" customWidth="1"/>
    <col min="5123" max="5123" width="4.5703125" style="1" customWidth="1"/>
    <col min="5124" max="5124" width="39.5703125" style="1" customWidth="1"/>
    <col min="5125" max="5125" width="0" style="1" hidden="1" customWidth="1"/>
    <col min="5126" max="5126" width="9.7109375" style="1" customWidth="1"/>
    <col min="5127" max="5127" width="0" style="1" hidden="1" customWidth="1"/>
    <col min="5128" max="5137" width="10.7109375" style="1" customWidth="1"/>
    <col min="5138" max="5138" width="19.85546875" style="1" customWidth="1"/>
    <col min="5139" max="5139" width="9.140625" style="1" customWidth="1"/>
    <col min="5140" max="5377" width="6.28515625" style="1"/>
    <col min="5378" max="5378" width="5.28515625" style="1" customWidth="1"/>
    <col min="5379" max="5379" width="4.5703125" style="1" customWidth="1"/>
    <col min="5380" max="5380" width="39.5703125" style="1" customWidth="1"/>
    <col min="5381" max="5381" width="0" style="1" hidden="1" customWidth="1"/>
    <col min="5382" max="5382" width="9.7109375" style="1" customWidth="1"/>
    <col min="5383" max="5383" width="0" style="1" hidden="1" customWidth="1"/>
    <col min="5384" max="5393" width="10.7109375" style="1" customWidth="1"/>
    <col min="5394" max="5394" width="19.85546875" style="1" customWidth="1"/>
    <col min="5395" max="5395" width="9.140625" style="1" customWidth="1"/>
    <col min="5396" max="5633" width="6.28515625" style="1"/>
    <col min="5634" max="5634" width="5.28515625" style="1" customWidth="1"/>
    <col min="5635" max="5635" width="4.5703125" style="1" customWidth="1"/>
    <col min="5636" max="5636" width="39.5703125" style="1" customWidth="1"/>
    <col min="5637" max="5637" width="0" style="1" hidden="1" customWidth="1"/>
    <col min="5638" max="5638" width="9.7109375" style="1" customWidth="1"/>
    <col min="5639" max="5639" width="0" style="1" hidden="1" customWidth="1"/>
    <col min="5640" max="5649" width="10.7109375" style="1" customWidth="1"/>
    <col min="5650" max="5650" width="19.85546875" style="1" customWidth="1"/>
    <col min="5651" max="5651" width="9.140625" style="1" customWidth="1"/>
    <col min="5652" max="5889" width="6.28515625" style="1"/>
    <col min="5890" max="5890" width="5.28515625" style="1" customWidth="1"/>
    <col min="5891" max="5891" width="4.5703125" style="1" customWidth="1"/>
    <col min="5892" max="5892" width="39.5703125" style="1" customWidth="1"/>
    <col min="5893" max="5893" width="0" style="1" hidden="1" customWidth="1"/>
    <col min="5894" max="5894" width="9.7109375" style="1" customWidth="1"/>
    <col min="5895" max="5895" width="0" style="1" hidden="1" customWidth="1"/>
    <col min="5896" max="5905" width="10.7109375" style="1" customWidth="1"/>
    <col min="5906" max="5906" width="19.85546875" style="1" customWidth="1"/>
    <col min="5907" max="5907" width="9.140625" style="1" customWidth="1"/>
    <col min="5908" max="6145" width="6.28515625" style="1"/>
    <col min="6146" max="6146" width="5.28515625" style="1" customWidth="1"/>
    <col min="6147" max="6147" width="4.5703125" style="1" customWidth="1"/>
    <col min="6148" max="6148" width="39.5703125" style="1" customWidth="1"/>
    <col min="6149" max="6149" width="0" style="1" hidden="1" customWidth="1"/>
    <col min="6150" max="6150" width="9.7109375" style="1" customWidth="1"/>
    <col min="6151" max="6151" width="0" style="1" hidden="1" customWidth="1"/>
    <col min="6152" max="6161" width="10.7109375" style="1" customWidth="1"/>
    <col min="6162" max="6162" width="19.85546875" style="1" customWidth="1"/>
    <col min="6163" max="6163" width="9.140625" style="1" customWidth="1"/>
    <col min="6164" max="6401" width="6.28515625" style="1"/>
    <col min="6402" max="6402" width="5.28515625" style="1" customWidth="1"/>
    <col min="6403" max="6403" width="4.5703125" style="1" customWidth="1"/>
    <col min="6404" max="6404" width="39.5703125" style="1" customWidth="1"/>
    <col min="6405" max="6405" width="0" style="1" hidden="1" customWidth="1"/>
    <col min="6406" max="6406" width="9.7109375" style="1" customWidth="1"/>
    <col min="6407" max="6407" width="0" style="1" hidden="1" customWidth="1"/>
    <col min="6408" max="6417" width="10.7109375" style="1" customWidth="1"/>
    <col min="6418" max="6418" width="19.85546875" style="1" customWidth="1"/>
    <col min="6419" max="6419" width="9.140625" style="1" customWidth="1"/>
    <col min="6420" max="6657" width="6.28515625" style="1"/>
    <col min="6658" max="6658" width="5.28515625" style="1" customWidth="1"/>
    <col min="6659" max="6659" width="4.5703125" style="1" customWidth="1"/>
    <col min="6660" max="6660" width="39.5703125" style="1" customWidth="1"/>
    <col min="6661" max="6661" width="0" style="1" hidden="1" customWidth="1"/>
    <col min="6662" max="6662" width="9.7109375" style="1" customWidth="1"/>
    <col min="6663" max="6663" width="0" style="1" hidden="1" customWidth="1"/>
    <col min="6664" max="6673" width="10.7109375" style="1" customWidth="1"/>
    <col min="6674" max="6674" width="19.85546875" style="1" customWidth="1"/>
    <col min="6675" max="6675" width="9.140625" style="1" customWidth="1"/>
    <col min="6676" max="6913" width="6.28515625" style="1"/>
    <col min="6914" max="6914" width="5.28515625" style="1" customWidth="1"/>
    <col min="6915" max="6915" width="4.5703125" style="1" customWidth="1"/>
    <col min="6916" max="6916" width="39.5703125" style="1" customWidth="1"/>
    <col min="6917" max="6917" width="0" style="1" hidden="1" customWidth="1"/>
    <col min="6918" max="6918" width="9.7109375" style="1" customWidth="1"/>
    <col min="6919" max="6919" width="0" style="1" hidden="1" customWidth="1"/>
    <col min="6920" max="6929" width="10.7109375" style="1" customWidth="1"/>
    <col min="6930" max="6930" width="19.85546875" style="1" customWidth="1"/>
    <col min="6931" max="6931" width="9.140625" style="1" customWidth="1"/>
    <col min="6932" max="7169" width="6.28515625" style="1"/>
    <col min="7170" max="7170" width="5.28515625" style="1" customWidth="1"/>
    <col min="7171" max="7171" width="4.5703125" style="1" customWidth="1"/>
    <col min="7172" max="7172" width="39.5703125" style="1" customWidth="1"/>
    <col min="7173" max="7173" width="0" style="1" hidden="1" customWidth="1"/>
    <col min="7174" max="7174" width="9.7109375" style="1" customWidth="1"/>
    <col min="7175" max="7175" width="0" style="1" hidden="1" customWidth="1"/>
    <col min="7176" max="7185" width="10.7109375" style="1" customWidth="1"/>
    <col min="7186" max="7186" width="19.85546875" style="1" customWidth="1"/>
    <col min="7187" max="7187" width="9.140625" style="1" customWidth="1"/>
    <col min="7188" max="7425" width="6.28515625" style="1"/>
    <col min="7426" max="7426" width="5.28515625" style="1" customWidth="1"/>
    <col min="7427" max="7427" width="4.5703125" style="1" customWidth="1"/>
    <col min="7428" max="7428" width="39.5703125" style="1" customWidth="1"/>
    <col min="7429" max="7429" width="0" style="1" hidden="1" customWidth="1"/>
    <col min="7430" max="7430" width="9.7109375" style="1" customWidth="1"/>
    <col min="7431" max="7431" width="0" style="1" hidden="1" customWidth="1"/>
    <col min="7432" max="7441" width="10.7109375" style="1" customWidth="1"/>
    <col min="7442" max="7442" width="19.85546875" style="1" customWidth="1"/>
    <col min="7443" max="7443" width="9.140625" style="1" customWidth="1"/>
    <col min="7444" max="7681" width="6.28515625" style="1"/>
    <col min="7682" max="7682" width="5.28515625" style="1" customWidth="1"/>
    <col min="7683" max="7683" width="4.5703125" style="1" customWidth="1"/>
    <col min="7684" max="7684" width="39.5703125" style="1" customWidth="1"/>
    <col min="7685" max="7685" width="0" style="1" hidden="1" customWidth="1"/>
    <col min="7686" max="7686" width="9.7109375" style="1" customWidth="1"/>
    <col min="7687" max="7687" width="0" style="1" hidden="1" customWidth="1"/>
    <col min="7688" max="7697" width="10.7109375" style="1" customWidth="1"/>
    <col min="7698" max="7698" width="19.85546875" style="1" customWidth="1"/>
    <col min="7699" max="7699" width="9.140625" style="1" customWidth="1"/>
    <col min="7700" max="7937" width="6.28515625" style="1"/>
    <col min="7938" max="7938" width="5.28515625" style="1" customWidth="1"/>
    <col min="7939" max="7939" width="4.5703125" style="1" customWidth="1"/>
    <col min="7940" max="7940" width="39.5703125" style="1" customWidth="1"/>
    <col min="7941" max="7941" width="0" style="1" hidden="1" customWidth="1"/>
    <col min="7942" max="7942" width="9.7109375" style="1" customWidth="1"/>
    <col min="7943" max="7943" width="0" style="1" hidden="1" customWidth="1"/>
    <col min="7944" max="7953" width="10.7109375" style="1" customWidth="1"/>
    <col min="7954" max="7954" width="19.85546875" style="1" customWidth="1"/>
    <col min="7955" max="7955" width="9.140625" style="1" customWidth="1"/>
    <col min="7956" max="8193" width="6.28515625" style="1"/>
    <col min="8194" max="8194" width="5.28515625" style="1" customWidth="1"/>
    <col min="8195" max="8195" width="4.5703125" style="1" customWidth="1"/>
    <col min="8196" max="8196" width="39.5703125" style="1" customWidth="1"/>
    <col min="8197" max="8197" width="0" style="1" hidden="1" customWidth="1"/>
    <col min="8198" max="8198" width="9.7109375" style="1" customWidth="1"/>
    <col min="8199" max="8199" width="0" style="1" hidden="1" customWidth="1"/>
    <col min="8200" max="8209" width="10.7109375" style="1" customWidth="1"/>
    <col min="8210" max="8210" width="19.85546875" style="1" customWidth="1"/>
    <col min="8211" max="8211" width="9.140625" style="1" customWidth="1"/>
    <col min="8212" max="8449" width="6.28515625" style="1"/>
    <col min="8450" max="8450" width="5.28515625" style="1" customWidth="1"/>
    <col min="8451" max="8451" width="4.5703125" style="1" customWidth="1"/>
    <col min="8452" max="8452" width="39.5703125" style="1" customWidth="1"/>
    <col min="8453" max="8453" width="0" style="1" hidden="1" customWidth="1"/>
    <col min="8454" max="8454" width="9.7109375" style="1" customWidth="1"/>
    <col min="8455" max="8455" width="0" style="1" hidden="1" customWidth="1"/>
    <col min="8456" max="8465" width="10.7109375" style="1" customWidth="1"/>
    <col min="8466" max="8466" width="19.85546875" style="1" customWidth="1"/>
    <col min="8467" max="8467" width="9.140625" style="1" customWidth="1"/>
    <col min="8468" max="8705" width="6.28515625" style="1"/>
    <col min="8706" max="8706" width="5.28515625" style="1" customWidth="1"/>
    <col min="8707" max="8707" width="4.5703125" style="1" customWidth="1"/>
    <col min="8708" max="8708" width="39.5703125" style="1" customWidth="1"/>
    <col min="8709" max="8709" width="0" style="1" hidden="1" customWidth="1"/>
    <col min="8710" max="8710" width="9.7109375" style="1" customWidth="1"/>
    <col min="8711" max="8711" width="0" style="1" hidden="1" customWidth="1"/>
    <col min="8712" max="8721" width="10.7109375" style="1" customWidth="1"/>
    <col min="8722" max="8722" width="19.85546875" style="1" customWidth="1"/>
    <col min="8723" max="8723" width="9.140625" style="1" customWidth="1"/>
    <col min="8724" max="8961" width="6.28515625" style="1"/>
    <col min="8962" max="8962" width="5.28515625" style="1" customWidth="1"/>
    <col min="8963" max="8963" width="4.5703125" style="1" customWidth="1"/>
    <col min="8964" max="8964" width="39.5703125" style="1" customWidth="1"/>
    <col min="8965" max="8965" width="0" style="1" hidden="1" customWidth="1"/>
    <col min="8966" max="8966" width="9.7109375" style="1" customWidth="1"/>
    <col min="8967" max="8967" width="0" style="1" hidden="1" customWidth="1"/>
    <col min="8968" max="8977" width="10.7109375" style="1" customWidth="1"/>
    <col min="8978" max="8978" width="19.85546875" style="1" customWidth="1"/>
    <col min="8979" max="8979" width="9.140625" style="1" customWidth="1"/>
    <col min="8980" max="9217" width="6.28515625" style="1"/>
    <col min="9218" max="9218" width="5.28515625" style="1" customWidth="1"/>
    <col min="9219" max="9219" width="4.5703125" style="1" customWidth="1"/>
    <col min="9220" max="9220" width="39.5703125" style="1" customWidth="1"/>
    <col min="9221" max="9221" width="0" style="1" hidden="1" customWidth="1"/>
    <col min="9222" max="9222" width="9.7109375" style="1" customWidth="1"/>
    <col min="9223" max="9223" width="0" style="1" hidden="1" customWidth="1"/>
    <col min="9224" max="9233" width="10.7109375" style="1" customWidth="1"/>
    <col min="9234" max="9234" width="19.85546875" style="1" customWidth="1"/>
    <col min="9235" max="9235" width="9.140625" style="1" customWidth="1"/>
    <col min="9236" max="9473" width="6.28515625" style="1"/>
    <col min="9474" max="9474" width="5.28515625" style="1" customWidth="1"/>
    <col min="9475" max="9475" width="4.5703125" style="1" customWidth="1"/>
    <col min="9476" max="9476" width="39.5703125" style="1" customWidth="1"/>
    <col min="9477" max="9477" width="0" style="1" hidden="1" customWidth="1"/>
    <col min="9478" max="9478" width="9.7109375" style="1" customWidth="1"/>
    <col min="9479" max="9479" width="0" style="1" hidden="1" customWidth="1"/>
    <col min="9480" max="9489" width="10.7109375" style="1" customWidth="1"/>
    <col min="9490" max="9490" width="19.85546875" style="1" customWidth="1"/>
    <col min="9491" max="9491" width="9.140625" style="1" customWidth="1"/>
    <col min="9492" max="9729" width="6.28515625" style="1"/>
    <col min="9730" max="9730" width="5.28515625" style="1" customWidth="1"/>
    <col min="9731" max="9731" width="4.5703125" style="1" customWidth="1"/>
    <col min="9732" max="9732" width="39.5703125" style="1" customWidth="1"/>
    <col min="9733" max="9733" width="0" style="1" hidden="1" customWidth="1"/>
    <col min="9734" max="9734" width="9.7109375" style="1" customWidth="1"/>
    <col min="9735" max="9735" width="0" style="1" hidden="1" customWidth="1"/>
    <col min="9736" max="9745" width="10.7109375" style="1" customWidth="1"/>
    <col min="9746" max="9746" width="19.85546875" style="1" customWidth="1"/>
    <col min="9747" max="9747" width="9.140625" style="1" customWidth="1"/>
    <col min="9748" max="9985" width="6.28515625" style="1"/>
    <col min="9986" max="9986" width="5.28515625" style="1" customWidth="1"/>
    <col min="9987" max="9987" width="4.5703125" style="1" customWidth="1"/>
    <col min="9988" max="9988" width="39.5703125" style="1" customWidth="1"/>
    <col min="9989" max="9989" width="0" style="1" hidden="1" customWidth="1"/>
    <col min="9990" max="9990" width="9.7109375" style="1" customWidth="1"/>
    <col min="9991" max="9991" width="0" style="1" hidden="1" customWidth="1"/>
    <col min="9992" max="10001" width="10.7109375" style="1" customWidth="1"/>
    <col min="10002" max="10002" width="19.85546875" style="1" customWidth="1"/>
    <col min="10003" max="10003" width="9.140625" style="1" customWidth="1"/>
    <col min="10004" max="10241" width="6.28515625" style="1"/>
    <col min="10242" max="10242" width="5.28515625" style="1" customWidth="1"/>
    <col min="10243" max="10243" width="4.5703125" style="1" customWidth="1"/>
    <col min="10244" max="10244" width="39.5703125" style="1" customWidth="1"/>
    <col min="10245" max="10245" width="0" style="1" hidden="1" customWidth="1"/>
    <col min="10246" max="10246" width="9.7109375" style="1" customWidth="1"/>
    <col min="10247" max="10247" width="0" style="1" hidden="1" customWidth="1"/>
    <col min="10248" max="10257" width="10.7109375" style="1" customWidth="1"/>
    <col min="10258" max="10258" width="19.85546875" style="1" customWidth="1"/>
    <col min="10259" max="10259" width="9.140625" style="1" customWidth="1"/>
    <col min="10260" max="10497" width="6.28515625" style="1"/>
    <col min="10498" max="10498" width="5.28515625" style="1" customWidth="1"/>
    <col min="10499" max="10499" width="4.5703125" style="1" customWidth="1"/>
    <col min="10500" max="10500" width="39.5703125" style="1" customWidth="1"/>
    <col min="10501" max="10501" width="0" style="1" hidden="1" customWidth="1"/>
    <col min="10502" max="10502" width="9.7109375" style="1" customWidth="1"/>
    <col min="10503" max="10503" width="0" style="1" hidden="1" customWidth="1"/>
    <col min="10504" max="10513" width="10.7109375" style="1" customWidth="1"/>
    <col min="10514" max="10514" width="19.85546875" style="1" customWidth="1"/>
    <col min="10515" max="10515" width="9.140625" style="1" customWidth="1"/>
    <col min="10516" max="10753" width="6.28515625" style="1"/>
    <col min="10754" max="10754" width="5.28515625" style="1" customWidth="1"/>
    <col min="10755" max="10755" width="4.5703125" style="1" customWidth="1"/>
    <col min="10756" max="10756" width="39.5703125" style="1" customWidth="1"/>
    <col min="10757" max="10757" width="0" style="1" hidden="1" customWidth="1"/>
    <col min="10758" max="10758" width="9.7109375" style="1" customWidth="1"/>
    <col min="10759" max="10759" width="0" style="1" hidden="1" customWidth="1"/>
    <col min="10760" max="10769" width="10.7109375" style="1" customWidth="1"/>
    <col min="10770" max="10770" width="19.85546875" style="1" customWidth="1"/>
    <col min="10771" max="10771" width="9.140625" style="1" customWidth="1"/>
    <col min="10772" max="11009" width="6.28515625" style="1"/>
    <col min="11010" max="11010" width="5.28515625" style="1" customWidth="1"/>
    <col min="11011" max="11011" width="4.5703125" style="1" customWidth="1"/>
    <col min="11012" max="11012" width="39.5703125" style="1" customWidth="1"/>
    <col min="11013" max="11013" width="0" style="1" hidden="1" customWidth="1"/>
    <col min="11014" max="11014" width="9.7109375" style="1" customWidth="1"/>
    <col min="11015" max="11015" width="0" style="1" hidden="1" customWidth="1"/>
    <col min="11016" max="11025" width="10.7109375" style="1" customWidth="1"/>
    <col min="11026" max="11026" width="19.85546875" style="1" customWidth="1"/>
    <col min="11027" max="11027" width="9.140625" style="1" customWidth="1"/>
    <col min="11028" max="11265" width="6.28515625" style="1"/>
    <col min="11266" max="11266" width="5.28515625" style="1" customWidth="1"/>
    <col min="11267" max="11267" width="4.5703125" style="1" customWidth="1"/>
    <col min="11268" max="11268" width="39.5703125" style="1" customWidth="1"/>
    <col min="11269" max="11269" width="0" style="1" hidden="1" customWidth="1"/>
    <col min="11270" max="11270" width="9.7109375" style="1" customWidth="1"/>
    <col min="11271" max="11271" width="0" style="1" hidden="1" customWidth="1"/>
    <col min="11272" max="11281" width="10.7109375" style="1" customWidth="1"/>
    <col min="11282" max="11282" width="19.85546875" style="1" customWidth="1"/>
    <col min="11283" max="11283" width="9.140625" style="1" customWidth="1"/>
    <col min="11284" max="11521" width="6.28515625" style="1"/>
    <col min="11522" max="11522" width="5.28515625" style="1" customWidth="1"/>
    <col min="11523" max="11523" width="4.5703125" style="1" customWidth="1"/>
    <col min="11524" max="11524" width="39.5703125" style="1" customWidth="1"/>
    <col min="11525" max="11525" width="0" style="1" hidden="1" customWidth="1"/>
    <col min="11526" max="11526" width="9.7109375" style="1" customWidth="1"/>
    <col min="11527" max="11527" width="0" style="1" hidden="1" customWidth="1"/>
    <col min="11528" max="11537" width="10.7109375" style="1" customWidth="1"/>
    <col min="11538" max="11538" width="19.85546875" style="1" customWidth="1"/>
    <col min="11539" max="11539" width="9.140625" style="1" customWidth="1"/>
    <col min="11540" max="11777" width="6.28515625" style="1"/>
    <col min="11778" max="11778" width="5.28515625" style="1" customWidth="1"/>
    <col min="11779" max="11779" width="4.5703125" style="1" customWidth="1"/>
    <col min="11780" max="11780" width="39.5703125" style="1" customWidth="1"/>
    <col min="11781" max="11781" width="0" style="1" hidden="1" customWidth="1"/>
    <col min="11782" max="11782" width="9.7109375" style="1" customWidth="1"/>
    <col min="11783" max="11783" width="0" style="1" hidden="1" customWidth="1"/>
    <col min="11784" max="11793" width="10.7109375" style="1" customWidth="1"/>
    <col min="11794" max="11794" width="19.85546875" style="1" customWidth="1"/>
    <col min="11795" max="11795" width="9.140625" style="1" customWidth="1"/>
    <col min="11796" max="12033" width="6.28515625" style="1"/>
    <col min="12034" max="12034" width="5.28515625" style="1" customWidth="1"/>
    <col min="12035" max="12035" width="4.5703125" style="1" customWidth="1"/>
    <col min="12036" max="12036" width="39.5703125" style="1" customWidth="1"/>
    <col min="12037" max="12037" width="0" style="1" hidden="1" customWidth="1"/>
    <col min="12038" max="12038" width="9.7109375" style="1" customWidth="1"/>
    <col min="12039" max="12039" width="0" style="1" hidden="1" customWidth="1"/>
    <col min="12040" max="12049" width="10.7109375" style="1" customWidth="1"/>
    <col min="12050" max="12050" width="19.85546875" style="1" customWidth="1"/>
    <col min="12051" max="12051" width="9.140625" style="1" customWidth="1"/>
    <col min="12052" max="12289" width="6.28515625" style="1"/>
    <col min="12290" max="12290" width="5.28515625" style="1" customWidth="1"/>
    <col min="12291" max="12291" width="4.5703125" style="1" customWidth="1"/>
    <col min="12292" max="12292" width="39.5703125" style="1" customWidth="1"/>
    <col min="12293" max="12293" width="0" style="1" hidden="1" customWidth="1"/>
    <col min="12294" max="12294" width="9.7109375" style="1" customWidth="1"/>
    <col min="12295" max="12295" width="0" style="1" hidden="1" customWidth="1"/>
    <col min="12296" max="12305" width="10.7109375" style="1" customWidth="1"/>
    <col min="12306" max="12306" width="19.85546875" style="1" customWidth="1"/>
    <col min="12307" max="12307" width="9.140625" style="1" customWidth="1"/>
    <col min="12308" max="12545" width="6.28515625" style="1"/>
    <col min="12546" max="12546" width="5.28515625" style="1" customWidth="1"/>
    <col min="12547" max="12547" width="4.5703125" style="1" customWidth="1"/>
    <col min="12548" max="12548" width="39.5703125" style="1" customWidth="1"/>
    <col min="12549" max="12549" width="0" style="1" hidden="1" customWidth="1"/>
    <col min="12550" max="12550" width="9.7109375" style="1" customWidth="1"/>
    <col min="12551" max="12551" width="0" style="1" hidden="1" customWidth="1"/>
    <col min="12552" max="12561" width="10.7109375" style="1" customWidth="1"/>
    <col min="12562" max="12562" width="19.85546875" style="1" customWidth="1"/>
    <col min="12563" max="12563" width="9.140625" style="1" customWidth="1"/>
    <col min="12564" max="12801" width="6.28515625" style="1"/>
    <col min="12802" max="12802" width="5.28515625" style="1" customWidth="1"/>
    <col min="12803" max="12803" width="4.5703125" style="1" customWidth="1"/>
    <col min="12804" max="12804" width="39.5703125" style="1" customWidth="1"/>
    <col min="12805" max="12805" width="0" style="1" hidden="1" customWidth="1"/>
    <col min="12806" max="12806" width="9.7109375" style="1" customWidth="1"/>
    <col min="12807" max="12807" width="0" style="1" hidden="1" customWidth="1"/>
    <col min="12808" max="12817" width="10.7109375" style="1" customWidth="1"/>
    <col min="12818" max="12818" width="19.85546875" style="1" customWidth="1"/>
    <col min="12819" max="12819" width="9.140625" style="1" customWidth="1"/>
    <col min="12820" max="13057" width="6.28515625" style="1"/>
    <col min="13058" max="13058" width="5.28515625" style="1" customWidth="1"/>
    <col min="13059" max="13059" width="4.5703125" style="1" customWidth="1"/>
    <col min="13060" max="13060" width="39.5703125" style="1" customWidth="1"/>
    <col min="13061" max="13061" width="0" style="1" hidden="1" customWidth="1"/>
    <col min="13062" max="13062" width="9.7109375" style="1" customWidth="1"/>
    <col min="13063" max="13063" width="0" style="1" hidden="1" customWidth="1"/>
    <col min="13064" max="13073" width="10.7109375" style="1" customWidth="1"/>
    <col min="13074" max="13074" width="19.85546875" style="1" customWidth="1"/>
    <col min="13075" max="13075" width="9.140625" style="1" customWidth="1"/>
    <col min="13076" max="13313" width="6.28515625" style="1"/>
    <col min="13314" max="13314" width="5.28515625" style="1" customWidth="1"/>
    <col min="13315" max="13315" width="4.5703125" style="1" customWidth="1"/>
    <col min="13316" max="13316" width="39.5703125" style="1" customWidth="1"/>
    <col min="13317" max="13317" width="0" style="1" hidden="1" customWidth="1"/>
    <col min="13318" max="13318" width="9.7109375" style="1" customWidth="1"/>
    <col min="13319" max="13319" width="0" style="1" hidden="1" customWidth="1"/>
    <col min="13320" max="13329" width="10.7109375" style="1" customWidth="1"/>
    <col min="13330" max="13330" width="19.85546875" style="1" customWidth="1"/>
    <col min="13331" max="13331" width="9.140625" style="1" customWidth="1"/>
    <col min="13332" max="13569" width="6.28515625" style="1"/>
    <col min="13570" max="13570" width="5.28515625" style="1" customWidth="1"/>
    <col min="13571" max="13571" width="4.5703125" style="1" customWidth="1"/>
    <col min="13572" max="13572" width="39.5703125" style="1" customWidth="1"/>
    <col min="13573" max="13573" width="0" style="1" hidden="1" customWidth="1"/>
    <col min="13574" max="13574" width="9.7109375" style="1" customWidth="1"/>
    <col min="13575" max="13575" width="0" style="1" hidden="1" customWidth="1"/>
    <col min="13576" max="13585" width="10.7109375" style="1" customWidth="1"/>
    <col min="13586" max="13586" width="19.85546875" style="1" customWidth="1"/>
    <col min="13587" max="13587" width="9.140625" style="1" customWidth="1"/>
    <col min="13588" max="13825" width="6.28515625" style="1"/>
    <col min="13826" max="13826" width="5.28515625" style="1" customWidth="1"/>
    <col min="13827" max="13827" width="4.5703125" style="1" customWidth="1"/>
    <col min="13828" max="13828" width="39.5703125" style="1" customWidth="1"/>
    <col min="13829" max="13829" width="0" style="1" hidden="1" customWidth="1"/>
    <col min="13830" max="13830" width="9.7109375" style="1" customWidth="1"/>
    <col min="13831" max="13831" width="0" style="1" hidden="1" customWidth="1"/>
    <col min="13832" max="13841" width="10.7109375" style="1" customWidth="1"/>
    <col min="13842" max="13842" width="19.85546875" style="1" customWidth="1"/>
    <col min="13843" max="13843" width="9.140625" style="1" customWidth="1"/>
    <col min="13844" max="14081" width="6.28515625" style="1"/>
    <col min="14082" max="14082" width="5.28515625" style="1" customWidth="1"/>
    <col min="14083" max="14083" width="4.5703125" style="1" customWidth="1"/>
    <col min="14084" max="14084" width="39.5703125" style="1" customWidth="1"/>
    <col min="14085" max="14085" width="0" style="1" hidden="1" customWidth="1"/>
    <col min="14086" max="14086" width="9.7109375" style="1" customWidth="1"/>
    <col min="14087" max="14087" width="0" style="1" hidden="1" customWidth="1"/>
    <col min="14088" max="14097" width="10.7109375" style="1" customWidth="1"/>
    <col min="14098" max="14098" width="19.85546875" style="1" customWidth="1"/>
    <col min="14099" max="14099" width="9.140625" style="1" customWidth="1"/>
    <col min="14100" max="14337" width="6.28515625" style="1"/>
    <col min="14338" max="14338" width="5.28515625" style="1" customWidth="1"/>
    <col min="14339" max="14339" width="4.5703125" style="1" customWidth="1"/>
    <col min="14340" max="14340" width="39.5703125" style="1" customWidth="1"/>
    <col min="14341" max="14341" width="0" style="1" hidden="1" customWidth="1"/>
    <col min="14342" max="14342" width="9.7109375" style="1" customWidth="1"/>
    <col min="14343" max="14343" width="0" style="1" hidden="1" customWidth="1"/>
    <col min="14344" max="14353" width="10.7109375" style="1" customWidth="1"/>
    <col min="14354" max="14354" width="19.85546875" style="1" customWidth="1"/>
    <col min="14355" max="14355" width="9.140625" style="1" customWidth="1"/>
    <col min="14356" max="14593" width="6.28515625" style="1"/>
    <col min="14594" max="14594" width="5.28515625" style="1" customWidth="1"/>
    <col min="14595" max="14595" width="4.5703125" style="1" customWidth="1"/>
    <col min="14596" max="14596" width="39.5703125" style="1" customWidth="1"/>
    <col min="14597" max="14597" width="0" style="1" hidden="1" customWidth="1"/>
    <col min="14598" max="14598" width="9.7109375" style="1" customWidth="1"/>
    <col min="14599" max="14599" width="0" style="1" hidden="1" customWidth="1"/>
    <col min="14600" max="14609" width="10.7109375" style="1" customWidth="1"/>
    <col min="14610" max="14610" width="19.85546875" style="1" customWidth="1"/>
    <col min="14611" max="14611" width="9.140625" style="1" customWidth="1"/>
    <col min="14612" max="14849" width="6.28515625" style="1"/>
    <col min="14850" max="14850" width="5.28515625" style="1" customWidth="1"/>
    <col min="14851" max="14851" width="4.5703125" style="1" customWidth="1"/>
    <col min="14852" max="14852" width="39.5703125" style="1" customWidth="1"/>
    <col min="14853" max="14853" width="0" style="1" hidden="1" customWidth="1"/>
    <col min="14854" max="14854" width="9.7109375" style="1" customWidth="1"/>
    <col min="14855" max="14855" width="0" style="1" hidden="1" customWidth="1"/>
    <col min="14856" max="14865" width="10.7109375" style="1" customWidth="1"/>
    <col min="14866" max="14866" width="19.85546875" style="1" customWidth="1"/>
    <col min="14867" max="14867" width="9.140625" style="1" customWidth="1"/>
    <col min="14868" max="15105" width="6.28515625" style="1"/>
    <col min="15106" max="15106" width="5.28515625" style="1" customWidth="1"/>
    <col min="15107" max="15107" width="4.5703125" style="1" customWidth="1"/>
    <col min="15108" max="15108" width="39.5703125" style="1" customWidth="1"/>
    <col min="15109" max="15109" width="0" style="1" hidden="1" customWidth="1"/>
    <col min="15110" max="15110" width="9.7109375" style="1" customWidth="1"/>
    <col min="15111" max="15111" width="0" style="1" hidden="1" customWidth="1"/>
    <col min="15112" max="15121" width="10.7109375" style="1" customWidth="1"/>
    <col min="15122" max="15122" width="19.85546875" style="1" customWidth="1"/>
    <col min="15123" max="15123" width="9.140625" style="1" customWidth="1"/>
    <col min="15124" max="15361" width="6.28515625" style="1"/>
    <col min="15362" max="15362" width="5.28515625" style="1" customWidth="1"/>
    <col min="15363" max="15363" width="4.5703125" style="1" customWidth="1"/>
    <col min="15364" max="15364" width="39.5703125" style="1" customWidth="1"/>
    <col min="15365" max="15365" width="0" style="1" hidden="1" customWidth="1"/>
    <col min="15366" max="15366" width="9.7109375" style="1" customWidth="1"/>
    <col min="15367" max="15367" width="0" style="1" hidden="1" customWidth="1"/>
    <col min="15368" max="15377" width="10.7109375" style="1" customWidth="1"/>
    <col min="15378" max="15378" width="19.85546875" style="1" customWidth="1"/>
    <col min="15379" max="15379" width="9.140625" style="1" customWidth="1"/>
    <col min="15380" max="15617" width="6.28515625" style="1"/>
    <col min="15618" max="15618" width="5.28515625" style="1" customWidth="1"/>
    <col min="15619" max="15619" width="4.5703125" style="1" customWidth="1"/>
    <col min="15620" max="15620" width="39.5703125" style="1" customWidth="1"/>
    <col min="15621" max="15621" width="0" style="1" hidden="1" customWidth="1"/>
    <col min="15622" max="15622" width="9.7109375" style="1" customWidth="1"/>
    <col min="15623" max="15623" width="0" style="1" hidden="1" customWidth="1"/>
    <col min="15624" max="15633" width="10.7109375" style="1" customWidth="1"/>
    <col min="15634" max="15634" width="19.85546875" style="1" customWidth="1"/>
    <col min="15635" max="15635" width="9.140625" style="1" customWidth="1"/>
    <col min="15636" max="15873" width="6.28515625" style="1"/>
    <col min="15874" max="15874" width="5.28515625" style="1" customWidth="1"/>
    <col min="15875" max="15875" width="4.5703125" style="1" customWidth="1"/>
    <col min="15876" max="15876" width="39.5703125" style="1" customWidth="1"/>
    <col min="15877" max="15877" width="0" style="1" hidden="1" customWidth="1"/>
    <col min="15878" max="15878" width="9.7109375" style="1" customWidth="1"/>
    <col min="15879" max="15879" width="0" style="1" hidden="1" customWidth="1"/>
    <col min="15880" max="15889" width="10.7109375" style="1" customWidth="1"/>
    <col min="15890" max="15890" width="19.85546875" style="1" customWidth="1"/>
    <col min="15891" max="15891" width="9.140625" style="1" customWidth="1"/>
    <col min="15892" max="16129" width="6.28515625" style="1"/>
    <col min="16130" max="16130" width="5.28515625" style="1" customWidth="1"/>
    <col min="16131" max="16131" width="4.5703125" style="1" customWidth="1"/>
    <col min="16132" max="16132" width="39.5703125" style="1" customWidth="1"/>
    <col min="16133" max="16133" width="0" style="1" hidden="1" customWidth="1"/>
    <col min="16134" max="16134" width="9.7109375" style="1" customWidth="1"/>
    <col min="16135" max="16135" width="0" style="1" hidden="1" customWidth="1"/>
    <col min="16136" max="16145" width="10.7109375" style="1" customWidth="1"/>
    <col min="16146" max="16146" width="19.85546875" style="1" customWidth="1"/>
    <col min="16147" max="16147" width="9.140625" style="1" customWidth="1"/>
    <col min="16148" max="16384" width="6.28515625" style="1"/>
  </cols>
  <sheetData>
    <row r="1" spans="1:19" ht="15.75" x14ac:dyDescent="0.25">
      <c r="A1" s="1251" t="s">
        <v>439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187"/>
      <c r="N1" s="261"/>
      <c r="O1" s="261"/>
      <c r="P1" s="261"/>
      <c r="Q1" s="261"/>
    </row>
    <row r="3" spans="1:19" x14ac:dyDescent="0.2">
      <c r="C3" s="67" t="s">
        <v>125</v>
      </c>
      <c r="D3" s="67"/>
      <c r="F3" s="67"/>
    </row>
    <row r="4" spans="1:19" ht="13.5" thickBot="1" x14ac:dyDescent="0.25">
      <c r="I4" s="1250" t="s">
        <v>126</v>
      </c>
      <c r="J4" s="1250" t="s">
        <v>126</v>
      </c>
      <c r="K4" s="1250" t="s">
        <v>126</v>
      </c>
      <c r="L4" s="1250"/>
      <c r="M4" s="1189"/>
      <c r="N4" s="102"/>
      <c r="O4" s="102"/>
      <c r="P4" s="102"/>
      <c r="Q4" s="102"/>
    </row>
    <row r="5" spans="1:19" ht="16.5" hidden="1" thickBot="1" x14ac:dyDescent="0.3">
      <c r="A5" s="1217"/>
      <c r="B5" s="1217"/>
      <c r="C5" s="1217"/>
      <c r="D5" s="1217"/>
      <c r="E5" s="1217"/>
      <c r="F5" s="1217"/>
      <c r="G5" s="1217"/>
      <c r="H5" s="839"/>
      <c r="I5" s="264"/>
      <c r="J5" s="264"/>
    </row>
    <row r="6" spans="1:19" s="272" customFormat="1" ht="34.5" thickBot="1" x14ac:dyDescent="0.25">
      <c r="A6" s="265" t="s">
        <v>125</v>
      </c>
      <c r="B6" s="266"/>
      <c r="C6" s="267"/>
      <c r="D6" s="267">
        <v>2014</v>
      </c>
      <c r="E6" s="189" t="s">
        <v>5</v>
      </c>
      <c r="F6" s="187" t="s">
        <v>6</v>
      </c>
      <c r="G6" s="189" t="s">
        <v>417</v>
      </c>
      <c r="H6" s="188" t="s">
        <v>418</v>
      </c>
      <c r="I6" s="188" t="s">
        <v>419</v>
      </c>
      <c r="J6" s="188" t="s">
        <v>437</v>
      </c>
      <c r="K6" s="1058" t="s">
        <v>438</v>
      </c>
      <c r="L6" s="186">
        <v>2020</v>
      </c>
      <c r="M6" s="1190"/>
      <c r="N6" s="119"/>
      <c r="O6" s="268"/>
      <c r="P6" s="269"/>
      <c r="Q6" s="270"/>
      <c r="R6" s="271"/>
    </row>
    <row r="7" spans="1:19" s="6" customFormat="1" ht="13.5" thickBot="1" x14ac:dyDescent="0.25">
      <c r="A7" s="273" t="s">
        <v>127</v>
      </c>
      <c r="B7" s="274"/>
      <c r="C7" s="275"/>
      <c r="D7" s="184">
        <f>D8+D9+D10+D11+D12+D13</f>
        <v>169487</v>
      </c>
      <c r="E7" s="184">
        <f>E8+E12+E13+E10+E11+E9</f>
        <v>235798</v>
      </c>
      <c r="F7" s="276">
        <f>SUM(F8:F13)</f>
        <v>229580</v>
      </c>
      <c r="G7" s="184">
        <f>G8+G12+G13+G10+G11+G9</f>
        <v>224037.55</v>
      </c>
      <c r="H7" s="184">
        <f>H8+H9+H12+H13+H10</f>
        <v>284900</v>
      </c>
      <c r="I7" s="184">
        <f>I8+I9+I12+I13+I10</f>
        <v>265146</v>
      </c>
      <c r="J7" s="184">
        <f>J8+J9+J12+J13+J10</f>
        <v>265146</v>
      </c>
      <c r="K7" s="1059">
        <f>K8+K9+K12+K13+K10</f>
        <v>257443.25</v>
      </c>
      <c r="L7" s="183">
        <f>L8+L9+L12+L13+L10</f>
        <v>262350</v>
      </c>
      <c r="M7" s="1191"/>
      <c r="N7" s="78"/>
      <c r="O7" s="78"/>
      <c r="P7" s="277"/>
      <c r="Q7" s="277"/>
      <c r="R7" s="278"/>
    </row>
    <row r="8" spans="1:19" s="155" customFormat="1" ht="11.25" x14ac:dyDescent="0.2">
      <c r="A8" s="92">
        <v>610</v>
      </c>
      <c r="B8" s="279"/>
      <c r="C8" s="280" t="s">
        <v>128</v>
      </c>
      <c r="D8" s="179">
        <v>55000</v>
      </c>
      <c r="E8" s="89">
        <v>82000</v>
      </c>
      <c r="F8" s="89">
        <v>82000</v>
      </c>
      <c r="G8" s="89">
        <v>81158.91</v>
      </c>
      <c r="H8" s="851">
        <v>90000</v>
      </c>
      <c r="I8" s="32">
        <v>90000</v>
      </c>
      <c r="J8" s="32">
        <v>90000</v>
      </c>
      <c r="K8" s="1060">
        <v>87374.26</v>
      </c>
      <c r="L8" s="87">
        <v>90000</v>
      </c>
      <c r="M8" s="1192"/>
      <c r="N8" s="7"/>
      <c r="O8" s="7"/>
      <c r="Q8" s="154"/>
    </row>
    <row r="9" spans="1:19" s="155" customFormat="1" ht="11.25" x14ac:dyDescent="0.2">
      <c r="A9" s="281">
        <v>610</v>
      </c>
      <c r="B9" s="282"/>
      <c r="C9" s="283" t="s">
        <v>129</v>
      </c>
      <c r="D9" s="284">
        <v>0</v>
      </c>
      <c r="E9" s="285">
        <v>11500</v>
      </c>
      <c r="F9" s="285">
        <v>8500</v>
      </c>
      <c r="G9" s="285">
        <v>0</v>
      </c>
      <c r="H9" s="864"/>
      <c r="I9" s="286">
        <v>0</v>
      </c>
      <c r="J9" s="286">
        <v>0</v>
      </c>
      <c r="K9" s="1061">
        <v>0</v>
      </c>
      <c r="L9" s="287"/>
      <c r="M9" s="1192"/>
      <c r="N9" s="7"/>
      <c r="O9" s="7"/>
      <c r="Q9" s="154"/>
    </row>
    <row r="10" spans="1:19" s="155" customFormat="1" ht="11.25" x14ac:dyDescent="0.2">
      <c r="A10" s="288">
        <v>610</v>
      </c>
      <c r="B10" s="289"/>
      <c r="C10" s="290" t="s">
        <v>130</v>
      </c>
      <c r="D10" s="291">
        <v>1636</v>
      </c>
      <c r="E10" s="291">
        <v>2650</v>
      </c>
      <c r="F10" s="291">
        <v>3000</v>
      </c>
      <c r="G10" s="291">
        <v>1659.91</v>
      </c>
      <c r="H10" s="857">
        <v>1500</v>
      </c>
      <c r="I10" s="292">
        <v>1500</v>
      </c>
      <c r="J10" s="292">
        <v>1500</v>
      </c>
      <c r="K10" s="1062">
        <v>2072.44</v>
      </c>
      <c r="L10" s="293">
        <v>1500</v>
      </c>
      <c r="M10" s="1192"/>
      <c r="N10" s="294"/>
      <c r="O10" s="7"/>
      <c r="P10" s="271"/>
      <c r="Q10" s="154"/>
    </row>
    <row r="11" spans="1:19" s="155" customFormat="1" ht="11.25" x14ac:dyDescent="0.2">
      <c r="A11" s="295">
        <v>625</v>
      </c>
      <c r="B11" s="296" t="s">
        <v>88</v>
      </c>
      <c r="C11" s="290" t="s">
        <v>131</v>
      </c>
      <c r="D11" s="291">
        <v>581</v>
      </c>
      <c r="E11" s="297">
        <v>0</v>
      </c>
      <c r="F11" s="297">
        <v>0</v>
      </c>
      <c r="G11" s="297">
        <v>0</v>
      </c>
      <c r="H11" s="856"/>
      <c r="I11" s="298">
        <v>0</v>
      </c>
      <c r="J11" s="298">
        <v>0</v>
      </c>
      <c r="K11" s="1063">
        <v>0</v>
      </c>
      <c r="L11" s="299"/>
      <c r="M11" s="1192"/>
      <c r="N11" s="7"/>
      <c r="O11" s="7"/>
      <c r="P11" s="271"/>
      <c r="Q11" s="154"/>
    </row>
    <row r="12" spans="1:19" x14ac:dyDescent="0.2">
      <c r="A12" s="101">
        <v>620</v>
      </c>
      <c r="B12" s="100"/>
      <c r="C12" s="100" t="s">
        <v>132</v>
      </c>
      <c r="D12" s="23">
        <v>20150</v>
      </c>
      <c r="E12" s="164">
        <v>26200</v>
      </c>
      <c r="F12" s="164">
        <v>28850</v>
      </c>
      <c r="G12" s="164">
        <v>30609</v>
      </c>
      <c r="H12" s="336">
        <v>30000</v>
      </c>
      <c r="I12" s="24">
        <v>35500</v>
      </c>
      <c r="J12" s="24">
        <v>35500</v>
      </c>
      <c r="K12" s="1057">
        <v>33022.449999999997</v>
      </c>
      <c r="L12" s="300">
        <v>30000</v>
      </c>
      <c r="M12" s="1192"/>
      <c r="N12" s="7"/>
      <c r="O12" s="7"/>
      <c r="P12" s="155"/>
      <c r="Q12" s="154"/>
    </row>
    <row r="13" spans="1:19" s="3" customFormat="1" x14ac:dyDescent="0.2">
      <c r="A13" s="301">
        <v>630</v>
      </c>
      <c r="B13" s="302"/>
      <c r="C13" s="302" t="s">
        <v>133</v>
      </c>
      <c r="D13" s="303">
        <f t="shared" ref="D13:I13" si="0">D14+D15+D17+D30+D37+D41+D49+D70</f>
        <v>92120</v>
      </c>
      <c r="E13" s="304">
        <f t="shared" ref="E13" si="1">E14+E15+E17+E30+E37+E41+E49+E70</f>
        <v>113448</v>
      </c>
      <c r="F13" s="304">
        <f t="shared" si="0"/>
        <v>107230</v>
      </c>
      <c r="G13" s="304">
        <f t="shared" si="0"/>
        <v>110609.72999999998</v>
      </c>
      <c r="H13" s="865">
        <f t="shared" si="0"/>
        <v>163400</v>
      </c>
      <c r="I13" s="305">
        <f t="shared" si="0"/>
        <v>138146</v>
      </c>
      <c r="J13" s="305">
        <f t="shared" ref="J13" si="2">J14+J15+J17+J30+J37+J41+J49+J70</f>
        <v>138146</v>
      </c>
      <c r="K13" s="1064">
        <f t="shared" ref="K13" si="3">K14+K15+K17+K30+K37+K41+K49+K70</f>
        <v>134974.1</v>
      </c>
      <c r="L13" s="306">
        <f t="shared" ref="L13" si="4">L14+L15+L17+L30+L37+L41+L49+L70</f>
        <v>140850</v>
      </c>
      <c r="M13" s="1193"/>
      <c r="N13" s="51"/>
      <c r="O13" s="51"/>
      <c r="P13" s="53"/>
      <c r="Q13" s="53"/>
      <c r="S13" s="2"/>
    </row>
    <row r="14" spans="1:19" s="3" customFormat="1" x14ac:dyDescent="0.2">
      <c r="A14" s="307" t="s">
        <v>134</v>
      </c>
      <c r="B14" s="308"/>
      <c r="C14" s="308" t="s">
        <v>135</v>
      </c>
      <c r="D14" s="309">
        <v>150</v>
      </c>
      <c r="E14" s="310">
        <v>0</v>
      </c>
      <c r="F14" s="310">
        <v>0</v>
      </c>
      <c r="G14" s="310">
        <v>187.3</v>
      </c>
      <c r="H14" s="866">
        <v>200</v>
      </c>
      <c r="I14" s="311">
        <v>200</v>
      </c>
      <c r="J14" s="311">
        <v>200</v>
      </c>
      <c r="K14" s="1065">
        <v>25.74</v>
      </c>
      <c r="L14" s="312">
        <v>200</v>
      </c>
      <c r="M14" s="1192"/>
      <c r="N14" s="313"/>
      <c r="O14" s="7"/>
      <c r="P14" s="314"/>
      <c r="Q14" s="315"/>
    </row>
    <row r="15" spans="1:19" s="3" customFormat="1" x14ac:dyDescent="0.2">
      <c r="A15" s="307">
        <v>632</v>
      </c>
      <c r="B15" s="308"/>
      <c r="C15" s="308" t="s">
        <v>136</v>
      </c>
      <c r="D15" s="309">
        <v>12845</v>
      </c>
      <c r="E15" s="310">
        <v>16200</v>
      </c>
      <c r="F15" s="310">
        <v>12500</v>
      </c>
      <c r="G15" s="310">
        <v>12966.74</v>
      </c>
      <c r="H15" s="866">
        <v>15000</v>
      </c>
      <c r="I15" s="311">
        <v>15200</v>
      </c>
      <c r="J15" s="311">
        <v>15200</v>
      </c>
      <c r="K15" s="1065">
        <v>11859.73</v>
      </c>
      <c r="L15" s="312">
        <v>15000</v>
      </c>
      <c r="M15" s="1192"/>
      <c r="N15" s="313"/>
      <c r="O15" s="7"/>
      <c r="P15" s="314"/>
      <c r="Q15" s="315"/>
    </row>
    <row r="16" spans="1:19" s="322" customFormat="1" x14ac:dyDescent="0.2">
      <c r="A16" s="316">
        <v>632</v>
      </c>
      <c r="B16" s="317" t="s">
        <v>137</v>
      </c>
      <c r="C16" s="318"/>
      <c r="D16" s="319">
        <v>291</v>
      </c>
      <c r="E16" s="297">
        <v>0</v>
      </c>
      <c r="F16" s="297">
        <v>0</v>
      </c>
      <c r="G16" s="297">
        <v>0</v>
      </c>
      <c r="H16" s="856"/>
      <c r="I16" s="298">
        <v>0</v>
      </c>
      <c r="J16" s="298">
        <v>0</v>
      </c>
      <c r="K16" s="1063">
        <v>0</v>
      </c>
      <c r="L16" s="299"/>
      <c r="M16" s="1194"/>
      <c r="N16" s="294"/>
      <c r="O16" s="294"/>
      <c r="P16" s="320"/>
      <c r="Q16" s="321"/>
    </row>
    <row r="17" spans="1:19" s="3" customFormat="1" x14ac:dyDescent="0.2">
      <c r="A17" s="323">
        <v>633</v>
      </c>
      <c r="B17" s="324"/>
      <c r="C17" s="324" t="s">
        <v>138</v>
      </c>
      <c r="D17" s="325">
        <f>SUM(D18:D29)</f>
        <v>13510</v>
      </c>
      <c r="E17" s="325">
        <f>SUM(E18,E19,E20,E21,E22,E24,E25,E26,E27,E28,E29)+E23</f>
        <v>29008</v>
      </c>
      <c r="F17" s="325">
        <f>SUM(F18:F29)-F23</f>
        <v>26630</v>
      </c>
      <c r="G17" s="325">
        <f>SUM(G18,G19,G20,G21,G22,G24,G25,G26,G27,G28,G29)+G23</f>
        <v>24062.45</v>
      </c>
      <c r="H17" s="867">
        <f>SUM(H18,H19,H20,H21,H22,H24,H25,H26,H27,H28,H29)</f>
        <v>27700</v>
      </c>
      <c r="I17" s="326">
        <f>SUM(I18,I19,I20,I21,I22,I24,I25,I26,I27,I28,I29)</f>
        <v>34684</v>
      </c>
      <c r="J17" s="326">
        <f>SUM(J18,J19,J20,J21,J22,J24,J25,J26,J27,J28,J29)</f>
        <v>34684</v>
      </c>
      <c r="K17" s="1066">
        <f>SUM(K18,K19,K20,K21,K22,K24,K25,K26,K27,K28,K29)</f>
        <v>35110.160000000003</v>
      </c>
      <c r="L17" s="327">
        <f>SUM(L18,L19,L20,L21,L22,L24,L25,L26,L27,L28,L29)</f>
        <v>27200</v>
      </c>
      <c r="M17" s="1195"/>
      <c r="N17" s="328"/>
      <c r="O17" s="328"/>
      <c r="P17" s="329"/>
      <c r="Q17" s="329"/>
    </row>
    <row r="18" spans="1:19" s="3" customFormat="1" x14ac:dyDescent="0.2">
      <c r="A18" s="138">
        <v>633</v>
      </c>
      <c r="B18" s="137" t="s">
        <v>20</v>
      </c>
      <c r="C18" s="137" t="s">
        <v>139</v>
      </c>
      <c r="D18" s="135">
        <v>0</v>
      </c>
      <c r="E18" s="164">
        <v>3000</v>
      </c>
      <c r="F18" s="164">
        <v>3000</v>
      </c>
      <c r="G18" s="164">
        <v>0</v>
      </c>
      <c r="H18" s="336">
        <v>1000</v>
      </c>
      <c r="I18" s="24">
        <v>1700</v>
      </c>
      <c r="J18" s="24">
        <v>1700</v>
      </c>
      <c r="K18" s="1057">
        <v>1650.29</v>
      </c>
      <c r="L18" s="300">
        <v>1000</v>
      </c>
      <c r="M18" s="1192"/>
      <c r="N18" s="7"/>
      <c r="O18" s="7"/>
      <c r="P18" s="155"/>
      <c r="Q18" s="154"/>
    </row>
    <row r="19" spans="1:19" x14ac:dyDescent="0.2">
      <c r="A19" s="101">
        <v>633</v>
      </c>
      <c r="B19" s="330" t="s">
        <v>15</v>
      </c>
      <c r="C19" s="100" t="s">
        <v>140</v>
      </c>
      <c r="D19" s="23">
        <v>1201</v>
      </c>
      <c r="E19" s="164">
        <v>0</v>
      </c>
      <c r="F19" s="164">
        <v>2000</v>
      </c>
      <c r="G19" s="164">
        <v>0</v>
      </c>
      <c r="H19" s="336">
        <v>1000</v>
      </c>
      <c r="I19" s="24">
        <v>1515</v>
      </c>
      <c r="J19" s="24">
        <v>1515</v>
      </c>
      <c r="K19" s="1057">
        <v>1514.3</v>
      </c>
      <c r="L19" s="300">
        <v>1000</v>
      </c>
      <c r="M19" s="1192"/>
      <c r="N19" s="7"/>
      <c r="O19" s="7"/>
      <c r="P19" s="155"/>
      <c r="Q19" s="154"/>
    </row>
    <row r="20" spans="1:19" x14ac:dyDescent="0.2">
      <c r="A20" s="101">
        <v>633</v>
      </c>
      <c r="B20" s="330" t="s">
        <v>86</v>
      </c>
      <c r="C20" s="100" t="s">
        <v>141</v>
      </c>
      <c r="D20" s="23">
        <v>200</v>
      </c>
      <c r="E20" s="164">
        <v>300</v>
      </c>
      <c r="F20" s="164">
        <v>1500</v>
      </c>
      <c r="G20" s="164">
        <v>4787.58</v>
      </c>
      <c r="H20" s="336">
        <v>2500</v>
      </c>
      <c r="I20" s="24">
        <v>1000</v>
      </c>
      <c r="J20" s="24">
        <v>1000</v>
      </c>
      <c r="K20" s="1057">
        <v>0</v>
      </c>
      <c r="L20" s="300">
        <v>2000</v>
      </c>
      <c r="M20" s="1192"/>
      <c r="N20" s="7"/>
      <c r="O20" s="7"/>
      <c r="P20" s="155"/>
      <c r="Q20" s="154"/>
    </row>
    <row r="21" spans="1:19" x14ac:dyDescent="0.2">
      <c r="A21" s="101">
        <v>633</v>
      </c>
      <c r="B21" s="330" t="s">
        <v>81</v>
      </c>
      <c r="C21" s="100" t="s">
        <v>142</v>
      </c>
      <c r="D21" s="23">
        <v>0</v>
      </c>
      <c r="E21" s="164">
        <v>0</v>
      </c>
      <c r="F21" s="164">
        <v>0</v>
      </c>
      <c r="G21" s="164">
        <v>0</v>
      </c>
      <c r="H21" s="336"/>
      <c r="I21" s="24">
        <v>0</v>
      </c>
      <c r="J21" s="24">
        <v>0</v>
      </c>
      <c r="K21" s="1057">
        <v>174.7</v>
      </c>
      <c r="L21" s="300"/>
      <c r="M21" s="1192"/>
      <c r="N21" s="7"/>
      <c r="O21" s="7"/>
      <c r="P21" s="155"/>
      <c r="Q21" s="154"/>
    </row>
    <row r="22" spans="1:19" x14ac:dyDescent="0.2">
      <c r="A22" s="101">
        <v>633</v>
      </c>
      <c r="B22" s="100" t="s">
        <v>81</v>
      </c>
      <c r="C22" s="100" t="s">
        <v>143</v>
      </c>
      <c r="D22" s="23">
        <v>7100</v>
      </c>
      <c r="E22" s="164">
        <v>11000</v>
      </c>
      <c r="F22" s="164">
        <v>12000</v>
      </c>
      <c r="G22" s="164">
        <v>10827.32</v>
      </c>
      <c r="H22" s="336">
        <v>12000</v>
      </c>
      <c r="I22" s="24">
        <v>13568</v>
      </c>
      <c r="J22" s="24">
        <v>13568</v>
      </c>
      <c r="K22" s="1057">
        <v>15199.81</v>
      </c>
      <c r="L22" s="300">
        <v>12000</v>
      </c>
      <c r="M22" s="1192"/>
      <c r="N22" s="7"/>
      <c r="O22" s="7"/>
      <c r="P22" s="155"/>
      <c r="Q22" s="154"/>
    </row>
    <row r="23" spans="1:19" x14ac:dyDescent="0.2">
      <c r="A23" s="331">
        <v>633</v>
      </c>
      <c r="B23" s="332" t="s">
        <v>81</v>
      </c>
      <c r="C23" s="108" t="s">
        <v>144</v>
      </c>
      <c r="D23" s="23">
        <v>105</v>
      </c>
      <c r="E23" s="135">
        <v>1028</v>
      </c>
      <c r="F23" s="171">
        <v>1000</v>
      </c>
      <c r="G23" s="135">
        <v>898.66</v>
      </c>
      <c r="H23" s="849">
        <v>1000</v>
      </c>
      <c r="I23" s="333">
        <v>568</v>
      </c>
      <c r="J23" s="333">
        <v>568</v>
      </c>
      <c r="K23" s="1067">
        <v>567.16999999999996</v>
      </c>
      <c r="L23" s="170">
        <v>0</v>
      </c>
      <c r="M23" s="1192"/>
      <c r="N23" s="294"/>
      <c r="O23" s="7"/>
      <c r="P23" s="271"/>
      <c r="Q23" s="154"/>
      <c r="S23" s="334"/>
    </row>
    <row r="24" spans="1:19" x14ac:dyDescent="0.2">
      <c r="A24" s="101">
        <v>633</v>
      </c>
      <c r="B24" s="100" t="s">
        <v>145</v>
      </c>
      <c r="C24" s="100" t="s">
        <v>146</v>
      </c>
      <c r="D24" s="23">
        <v>2800</v>
      </c>
      <c r="E24" s="164">
        <v>3500</v>
      </c>
      <c r="F24" s="164">
        <v>3500</v>
      </c>
      <c r="G24" s="164">
        <v>3554.21</v>
      </c>
      <c r="H24" s="336">
        <v>3500</v>
      </c>
      <c r="I24" s="24">
        <v>5000</v>
      </c>
      <c r="J24" s="24">
        <v>5000</v>
      </c>
      <c r="K24" s="1057">
        <v>5241.6099999999997</v>
      </c>
      <c r="L24" s="300">
        <v>3500</v>
      </c>
      <c r="M24" s="1192"/>
      <c r="N24" s="7"/>
      <c r="O24" s="7"/>
      <c r="P24" s="155"/>
      <c r="Q24" s="154"/>
      <c r="R24" s="335"/>
    </row>
    <row r="25" spans="1:19" x14ac:dyDescent="0.2">
      <c r="A25" s="101">
        <v>633</v>
      </c>
      <c r="B25" s="100" t="s">
        <v>147</v>
      </c>
      <c r="C25" s="100" t="s">
        <v>148</v>
      </c>
      <c r="D25" s="23">
        <v>0</v>
      </c>
      <c r="E25" s="164">
        <v>0</v>
      </c>
      <c r="F25" s="164">
        <v>0</v>
      </c>
      <c r="G25" s="164">
        <v>0</v>
      </c>
      <c r="H25" s="336">
        <v>0</v>
      </c>
      <c r="I25" s="24">
        <v>0</v>
      </c>
      <c r="J25" s="24">
        <v>0</v>
      </c>
      <c r="K25" s="1057">
        <v>0</v>
      </c>
      <c r="L25" s="300">
        <v>0</v>
      </c>
      <c r="M25" s="1192"/>
      <c r="N25" s="7"/>
      <c r="O25" s="7"/>
      <c r="P25" s="155"/>
      <c r="Q25" s="154"/>
    </row>
    <row r="26" spans="1:19" x14ac:dyDescent="0.2">
      <c r="A26" s="101">
        <v>633</v>
      </c>
      <c r="B26" s="100" t="s">
        <v>149</v>
      </c>
      <c r="C26" s="100" t="s">
        <v>150</v>
      </c>
      <c r="D26" s="23">
        <v>100</v>
      </c>
      <c r="E26" s="164">
        <v>100</v>
      </c>
      <c r="F26" s="164">
        <v>100</v>
      </c>
      <c r="G26" s="164">
        <v>61.04</v>
      </c>
      <c r="H26" s="336">
        <v>100</v>
      </c>
      <c r="I26" s="24">
        <v>100</v>
      </c>
      <c r="J26" s="24">
        <v>100</v>
      </c>
      <c r="K26" s="1057">
        <v>92.15</v>
      </c>
      <c r="L26" s="300">
        <v>100</v>
      </c>
      <c r="M26" s="1192"/>
      <c r="N26" s="7"/>
      <c r="O26" s="7"/>
      <c r="P26" s="155"/>
      <c r="Q26" s="154"/>
    </row>
    <row r="27" spans="1:19" x14ac:dyDescent="0.2">
      <c r="A27" s="101">
        <v>633</v>
      </c>
      <c r="B27" s="100" t="s">
        <v>109</v>
      </c>
      <c r="C27" s="100" t="s">
        <v>151</v>
      </c>
      <c r="D27" s="23">
        <v>750</v>
      </c>
      <c r="E27" s="164">
        <v>4000</v>
      </c>
      <c r="F27" s="164">
        <v>1450</v>
      </c>
      <c r="G27" s="164">
        <v>1108</v>
      </c>
      <c r="H27" s="336">
        <v>2500</v>
      </c>
      <c r="I27" s="24">
        <v>2500</v>
      </c>
      <c r="J27" s="24">
        <v>2500</v>
      </c>
      <c r="K27" s="1057">
        <v>2574.7199999999998</v>
      </c>
      <c r="L27" s="300">
        <v>2500</v>
      </c>
      <c r="M27" s="1192"/>
      <c r="N27" s="7"/>
      <c r="O27" s="7"/>
      <c r="P27" s="155"/>
      <c r="Q27" s="154"/>
    </row>
    <row r="28" spans="1:19" x14ac:dyDescent="0.2">
      <c r="A28" s="101">
        <v>633</v>
      </c>
      <c r="B28" s="100" t="s">
        <v>152</v>
      </c>
      <c r="C28" s="100" t="s">
        <v>153</v>
      </c>
      <c r="D28" s="23">
        <v>1000</v>
      </c>
      <c r="E28" s="164">
        <v>6000</v>
      </c>
      <c r="F28" s="164">
        <v>3000</v>
      </c>
      <c r="G28" s="164">
        <v>2745.64</v>
      </c>
      <c r="H28" s="336">
        <v>5000</v>
      </c>
      <c r="I28" s="336">
        <v>9201</v>
      </c>
      <c r="J28" s="336">
        <v>9201</v>
      </c>
      <c r="K28" s="1057">
        <v>8662.58</v>
      </c>
      <c r="L28" s="300">
        <v>5000</v>
      </c>
      <c r="M28" s="1192"/>
      <c r="N28" s="7"/>
      <c r="O28" s="7"/>
      <c r="P28" s="155"/>
      <c r="Q28" s="154"/>
    </row>
    <row r="29" spans="1:19" s="334" customFormat="1" x14ac:dyDescent="0.2">
      <c r="A29" s="101">
        <v>633</v>
      </c>
      <c r="B29" s="100" t="s">
        <v>154</v>
      </c>
      <c r="C29" s="100" t="s">
        <v>155</v>
      </c>
      <c r="D29" s="23">
        <v>254</v>
      </c>
      <c r="E29" s="135">
        <v>80</v>
      </c>
      <c r="F29" s="135">
        <v>80</v>
      </c>
      <c r="G29" s="135">
        <v>80</v>
      </c>
      <c r="H29" s="850">
        <v>100</v>
      </c>
      <c r="I29" s="99">
        <v>100</v>
      </c>
      <c r="J29" s="99">
        <v>100</v>
      </c>
      <c r="K29" s="1068">
        <v>0</v>
      </c>
      <c r="L29" s="134">
        <v>100</v>
      </c>
      <c r="M29" s="1194"/>
      <c r="N29" s="294"/>
      <c r="O29" s="294"/>
      <c r="P29" s="337"/>
      <c r="Q29" s="338"/>
    </row>
    <row r="30" spans="1:19" s="3" customFormat="1" x14ac:dyDescent="0.2">
      <c r="A30" s="323">
        <v>634</v>
      </c>
      <c r="B30" s="324"/>
      <c r="C30" s="324" t="s">
        <v>156</v>
      </c>
      <c r="D30" s="325">
        <f>SUM(D31:D36)</f>
        <v>8441</v>
      </c>
      <c r="E30" s="339">
        <f t="shared" ref="E30" si="5">SUM(E31,E33,E34,E35,E36,E32)</f>
        <v>8900</v>
      </c>
      <c r="F30" s="339">
        <f>SUM(F31:F36)</f>
        <v>8900</v>
      </c>
      <c r="G30" s="339">
        <f t="shared" ref="G30:I30" si="6">SUM(G31,G33,G34,G35,G36,G32)</f>
        <v>13924.939999999999</v>
      </c>
      <c r="H30" s="868">
        <f t="shared" si="6"/>
        <v>10650</v>
      </c>
      <c r="I30" s="340">
        <f t="shared" si="6"/>
        <v>14402</v>
      </c>
      <c r="J30" s="340">
        <f t="shared" ref="J30" si="7">SUM(J31,J33,J34,J35,J36,J32)</f>
        <v>14402</v>
      </c>
      <c r="K30" s="1069">
        <f t="shared" ref="K30" si="8">SUM(K31,K33,K34,K35,K36,K32)</f>
        <v>15366.62</v>
      </c>
      <c r="L30" s="341">
        <f t="shared" ref="L30" si="9">SUM(L31,L33,L34,L35,L36,L32)</f>
        <v>10650</v>
      </c>
      <c r="M30" s="1196"/>
      <c r="N30" s="342"/>
      <c r="O30" s="342"/>
      <c r="P30" s="343"/>
      <c r="Q30" s="343"/>
    </row>
    <row r="31" spans="1:19" x14ac:dyDescent="0.2">
      <c r="A31" s="101">
        <v>634</v>
      </c>
      <c r="B31" s="100" t="s">
        <v>20</v>
      </c>
      <c r="C31" s="100" t="s">
        <v>157</v>
      </c>
      <c r="D31" s="23">
        <v>4550</v>
      </c>
      <c r="E31" s="164">
        <v>5300</v>
      </c>
      <c r="F31" s="164">
        <v>5300</v>
      </c>
      <c r="G31" s="164">
        <v>7676.15</v>
      </c>
      <c r="H31" s="336">
        <v>6000</v>
      </c>
      <c r="I31" s="24">
        <v>7500</v>
      </c>
      <c r="J31" s="24">
        <v>7500</v>
      </c>
      <c r="K31" s="1057">
        <v>7607.84</v>
      </c>
      <c r="L31" s="300">
        <v>6000</v>
      </c>
      <c r="M31" s="1192"/>
      <c r="N31" s="7"/>
      <c r="O31" s="7"/>
      <c r="P31" s="155"/>
      <c r="Q31" s="154"/>
    </row>
    <row r="32" spans="1:19" s="334" customFormat="1" x14ac:dyDescent="0.2">
      <c r="A32" s="288">
        <v>634</v>
      </c>
      <c r="B32" s="344" t="s">
        <v>20</v>
      </c>
      <c r="C32" s="344" t="s">
        <v>158</v>
      </c>
      <c r="D32" s="345">
        <v>121</v>
      </c>
      <c r="E32" s="297">
        <v>0</v>
      </c>
      <c r="F32" s="297">
        <v>0</v>
      </c>
      <c r="G32" s="297">
        <v>0</v>
      </c>
      <c r="H32" s="856">
        <v>0</v>
      </c>
      <c r="I32" s="298">
        <v>0</v>
      </c>
      <c r="J32" s="298">
        <v>0</v>
      </c>
      <c r="K32" s="1063">
        <v>0</v>
      </c>
      <c r="L32" s="299">
        <v>0</v>
      </c>
      <c r="M32" s="1194"/>
      <c r="N32" s="294"/>
      <c r="O32" s="294"/>
      <c r="P32" s="337"/>
      <c r="Q32" s="338"/>
    </row>
    <row r="33" spans="1:17" x14ac:dyDescent="0.2">
      <c r="A33" s="101">
        <v>634</v>
      </c>
      <c r="B33" s="100" t="s">
        <v>15</v>
      </c>
      <c r="C33" s="100" t="s">
        <v>159</v>
      </c>
      <c r="D33" s="23">
        <v>1600</v>
      </c>
      <c r="E33" s="164">
        <v>1600</v>
      </c>
      <c r="F33" s="164">
        <v>1600</v>
      </c>
      <c r="G33" s="164">
        <v>5023.57</v>
      </c>
      <c r="H33" s="336">
        <v>2000</v>
      </c>
      <c r="I33" s="24">
        <v>4200</v>
      </c>
      <c r="J33" s="111">
        <v>4200</v>
      </c>
      <c r="K33" s="1057">
        <v>5902.75</v>
      </c>
      <c r="L33" s="300">
        <v>2000</v>
      </c>
      <c r="M33" s="1192"/>
      <c r="N33" s="7"/>
      <c r="O33" s="7"/>
      <c r="P33" s="155"/>
      <c r="Q33" s="154"/>
    </row>
    <row r="34" spans="1:17" x14ac:dyDescent="0.2">
      <c r="A34" s="101">
        <v>634</v>
      </c>
      <c r="B34" s="100" t="s">
        <v>88</v>
      </c>
      <c r="C34" s="100" t="s">
        <v>160</v>
      </c>
      <c r="D34" s="23">
        <v>300</v>
      </c>
      <c r="E34" s="164">
        <v>300</v>
      </c>
      <c r="F34" s="164">
        <v>300</v>
      </c>
      <c r="G34" s="164">
        <v>852</v>
      </c>
      <c r="H34" s="336">
        <v>800</v>
      </c>
      <c r="I34" s="24">
        <v>852</v>
      </c>
      <c r="J34" s="24">
        <v>852</v>
      </c>
      <c r="K34" s="1057">
        <v>852</v>
      </c>
      <c r="L34" s="300">
        <v>800</v>
      </c>
      <c r="M34" s="1192"/>
      <c r="N34" s="7"/>
      <c r="O34" s="7"/>
      <c r="P34" s="155"/>
      <c r="Q34" s="154"/>
    </row>
    <row r="35" spans="1:17" x14ac:dyDescent="0.2">
      <c r="A35" s="101">
        <v>634</v>
      </c>
      <c r="B35" s="100" t="s">
        <v>97</v>
      </c>
      <c r="C35" s="100" t="s">
        <v>161</v>
      </c>
      <c r="D35" s="23">
        <v>1700</v>
      </c>
      <c r="E35" s="164">
        <v>1500</v>
      </c>
      <c r="F35" s="164">
        <v>1500</v>
      </c>
      <c r="G35" s="164">
        <v>0</v>
      </c>
      <c r="H35" s="336">
        <v>1500</v>
      </c>
      <c r="I35" s="24">
        <v>1500</v>
      </c>
      <c r="J35" s="24">
        <v>1500</v>
      </c>
      <c r="K35" s="1057">
        <v>760</v>
      </c>
      <c r="L35" s="300">
        <v>1500</v>
      </c>
      <c r="M35" s="1192"/>
      <c r="N35" s="7"/>
      <c r="O35" s="7"/>
      <c r="P35" s="155"/>
      <c r="Q35" s="154"/>
    </row>
    <row r="36" spans="1:17" x14ac:dyDescent="0.2">
      <c r="A36" s="101">
        <v>634</v>
      </c>
      <c r="B36" s="100" t="s">
        <v>86</v>
      </c>
      <c r="C36" s="100" t="s">
        <v>162</v>
      </c>
      <c r="D36" s="23">
        <v>170</v>
      </c>
      <c r="E36" s="164">
        <v>200</v>
      </c>
      <c r="F36" s="164">
        <v>200</v>
      </c>
      <c r="G36" s="164">
        <v>373.22</v>
      </c>
      <c r="H36" s="336">
        <v>350</v>
      </c>
      <c r="I36" s="24">
        <v>350</v>
      </c>
      <c r="J36" s="24">
        <v>350</v>
      </c>
      <c r="K36" s="1057">
        <v>244.03</v>
      </c>
      <c r="L36" s="300">
        <v>350</v>
      </c>
      <c r="M36" s="1192"/>
      <c r="N36" s="7"/>
      <c r="O36" s="7"/>
      <c r="P36" s="155"/>
      <c r="Q36" s="154"/>
    </row>
    <row r="37" spans="1:17" s="3" customFormat="1" x14ac:dyDescent="0.2">
      <c r="A37" s="323">
        <v>635</v>
      </c>
      <c r="B37" s="324"/>
      <c r="C37" s="324" t="s">
        <v>163</v>
      </c>
      <c r="D37" s="325">
        <f>SUM(D38:D40)</f>
        <v>1300</v>
      </c>
      <c r="E37" s="339">
        <f>SUM(E38,E39,E40)</f>
        <v>10200</v>
      </c>
      <c r="F37" s="339">
        <f>SUM(F38:F40)</f>
        <v>10200</v>
      </c>
      <c r="G37" s="339">
        <f t="shared" ref="G37:L37" si="10">SUM(G38,G39,G40)</f>
        <v>3337.91</v>
      </c>
      <c r="H37" s="868">
        <f t="shared" si="10"/>
        <v>2200</v>
      </c>
      <c r="I37" s="340">
        <f t="shared" si="10"/>
        <v>3200</v>
      </c>
      <c r="J37" s="340">
        <f t="shared" si="10"/>
        <v>3200</v>
      </c>
      <c r="K37" s="1069">
        <f t="shared" ref="K37" si="11">SUM(K38,K39,K40)</f>
        <v>2403.58</v>
      </c>
      <c r="L37" s="341">
        <f t="shared" si="10"/>
        <v>2200</v>
      </c>
      <c r="M37" s="1196"/>
      <c r="N37" s="342"/>
      <c r="O37" s="342"/>
      <c r="P37" s="343"/>
      <c r="Q37" s="343"/>
    </row>
    <row r="38" spans="1:17" x14ac:dyDescent="0.2">
      <c r="A38" s="101">
        <v>635</v>
      </c>
      <c r="B38" s="100" t="s">
        <v>15</v>
      </c>
      <c r="C38" s="100" t="s">
        <v>164</v>
      </c>
      <c r="D38" s="23">
        <v>0</v>
      </c>
      <c r="E38" s="164">
        <v>200</v>
      </c>
      <c r="F38" s="164">
        <v>200</v>
      </c>
      <c r="G38" s="164">
        <v>0</v>
      </c>
      <c r="H38" s="336">
        <v>200</v>
      </c>
      <c r="I38" s="24">
        <v>200</v>
      </c>
      <c r="J38" s="24">
        <v>200</v>
      </c>
      <c r="K38" s="1057">
        <v>0</v>
      </c>
      <c r="L38" s="300">
        <v>200</v>
      </c>
      <c r="M38" s="1192"/>
      <c r="N38" s="7"/>
      <c r="O38" s="7"/>
      <c r="P38" s="155"/>
      <c r="Q38" s="154"/>
    </row>
    <row r="39" spans="1:17" x14ac:dyDescent="0.2">
      <c r="A39" s="101">
        <v>635</v>
      </c>
      <c r="B39" s="100" t="s">
        <v>97</v>
      </c>
      <c r="C39" s="100" t="s">
        <v>165</v>
      </c>
      <c r="D39" s="23">
        <v>500</v>
      </c>
      <c r="E39" s="164">
        <v>1000</v>
      </c>
      <c r="F39" s="164">
        <v>1000</v>
      </c>
      <c r="G39" s="164">
        <v>1393.93</v>
      </c>
      <c r="H39" s="336">
        <v>1000</v>
      </c>
      <c r="I39" s="24">
        <v>500</v>
      </c>
      <c r="J39" s="24">
        <v>500</v>
      </c>
      <c r="K39" s="1057">
        <v>152.38</v>
      </c>
      <c r="L39" s="300">
        <v>1000</v>
      </c>
      <c r="M39" s="1192"/>
      <c r="N39" s="7"/>
      <c r="O39" s="7"/>
      <c r="P39" s="155"/>
      <c r="Q39" s="154"/>
    </row>
    <row r="40" spans="1:17" x14ac:dyDescent="0.2">
      <c r="A40" s="101">
        <v>635</v>
      </c>
      <c r="B40" s="100" t="s">
        <v>81</v>
      </c>
      <c r="C40" s="100" t="s">
        <v>166</v>
      </c>
      <c r="D40" s="23">
        <v>800</v>
      </c>
      <c r="E40" s="164">
        <v>9000</v>
      </c>
      <c r="F40" s="164">
        <v>9000</v>
      </c>
      <c r="G40" s="164">
        <v>1943.98</v>
      </c>
      <c r="H40" s="336">
        <v>1000</v>
      </c>
      <c r="I40" s="24">
        <v>2500</v>
      </c>
      <c r="J40" s="24">
        <v>2500</v>
      </c>
      <c r="K40" s="1057">
        <v>2251.1999999999998</v>
      </c>
      <c r="L40" s="300">
        <v>1000</v>
      </c>
      <c r="M40" s="1192"/>
      <c r="N40" s="7"/>
      <c r="O40" s="7"/>
      <c r="P40" s="155"/>
      <c r="Q40" s="154"/>
    </row>
    <row r="41" spans="1:17" s="3" customFormat="1" x14ac:dyDescent="0.2">
      <c r="A41" s="323">
        <v>636</v>
      </c>
      <c r="B41" s="324"/>
      <c r="C41" s="324" t="s">
        <v>167</v>
      </c>
      <c r="D41" s="325">
        <f>SUM(D42:D44)</f>
        <v>1210</v>
      </c>
      <c r="E41" s="339">
        <f t="shared" ref="E41" si="12">SUM(E42,E43,E44)</f>
        <v>1000</v>
      </c>
      <c r="F41" s="339">
        <f>SUM(F42:F44)</f>
        <v>1000</v>
      </c>
      <c r="G41" s="339">
        <f t="shared" ref="G41:I41" si="13">SUM(G42,G43,G44)</f>
        <v>20</v>
      </c>
      <c r="H41" s="868">
        <f t="shared" si="13"/>
        <v>1200</v>
      </c>
      <c r="I41" s="340">
        <f t="shared" si="13"/>
        <v>100</v>
      </c>
      <c r="J41" s="340">
        <f t="shared" ref="J41" si="14">SUM(J42,J43,J44)</f>
        <v>100</v>
      </c>
      <c r="K41" s="1069">
        <f t="shared" ref="K41" si="15">SUM(K42,K43,K44)</f>
        <v>0</v>
      </c>
      <c r="L41" s="341">
        <f t="shared" ref="L41" si="16">SUM(L42,L43,L44)</f>
        <v>1200</v>
      </c>
      <c r="M41" s="1196"/>
      <c r="N41" s="342"/>
      <c r="O41" s="342"/>
      <c r="P41" s="343"/>
      <c r="Q41" s="343"/>
    </row>
    <row r="42" spans="1:17" x14ac:dyDescent="0.2">
      <c r="A42" s="101">
        <v>636</v>
      </c>
      <c r="B42" s="100" t="s">
        <v>20</v>
      </c>
      <c r="C42" s="100" t="s">
        <v>166</v>
      </c>
      <c r="D42" s="23">
        <v>1010</v>
      </c>
      <c r="E42" s="164">
        <v>1000</v>
      </c>
      <c r="F42" s="164">
        <v>1000</v>
      </c>
      <c r="G42" s="164">
        <v>20</v>
      </c>
      <c r="H42" s="336">
        <v>1000</v>
      </c>
      <c r="I42" s="24">
        <v>100</v>
      </c>
      <c r="J42" s="24">
        <v>100</v>
      </c>
      <c r="K42" s="1057">
        <v>0</v>
      </c>
      <c r="L42" s="300">
        <v>1000</v>
      </c>
      <c r="M42" s="1192"/>
      <c r="N42" s="7"/>
      <c r="O42" s="7"/>
      <c r="P42" s="155"/>
      <c r="Q42" s="154"/>
    </row>
    <row r="43" spans="1:17" x14ac:dyDescent="0.2">
      <c r="A43" s="101">
        <v>636</v>
      </c>
      <c r="B43" s="100" t="s">
        <v>15</v>
      </c>
      <c r="C43" s="100" t="s">
        <v>165</v>
      </c>
      <c r="D43" s="23">
        <v>200</v>
      </c>
      <c r="E43" s="164">
        <v>0</v>
      </c>
      <c r="F43" s="164">
        <v>0</v>
      </c>
      <c r="G43" s="164">
        <v>0</v>
      </c>
      <c r="H43" s="336">
        <v>200</v>
      </c>
      <c r="I43" s="24">
        <v>0</v>
      </c>
      <c r="J43" s="24">
        <v>0</v>
      </c>
      <c r="K43" s="1057">
        <v>0</v>
      </c>
      <c r="L43" s="300">
        <v>200</v>
      </c>
      <c r="M43" s="1192"/>
      <c r="N43" s="7"/>
      <c r="O43" s="7"/>
      <c r="P43" s="155"/>
      <c r="Q43" s="154"/>
    </row>
    <row r="44" spans="1:17" x14ac:dyDescent="0.2">
      <c r="A44" s="101">
        <v>636</v>
      </c>
      <c r="B44" s="100" t="s">
        <v>97</v>
      </c>
      <c r="C44" s="100" t="s">
        <v>168</v>
      </c>
      <c r="D44" s="23">
        <v>0</v>
      </c>
      <c r="E44" s="164">
        <v>0</v>
      </c>
      <c r="F44" s="164">
        <v>0</v>
      </c>
      <c r="G44" s="164">
        <v>0</v>
      </c>
      <c r="H44" s="336">
        <v>0</v>
      </c>
      <c r="I44" s="24">
        <v>0</v>
      </c>
      <c r="J44" s="24">
        <v>0</v>
      </c>
      <c r="K44" s="1057">
        <v>0</v>
      </c>
      <c r="L44" s="300">
        <v>0</v>
      </c>
      <c r="M44" s="1192"/>
      <c r="N44" s="7"/>
      <c r="O44" s="7"/>
      <c r="P44" s="155"/>
      <c r="Q44" s="154"/>
    </row>
    <row r="45" spans="1:17" hidden="1" x14ac:dyDescent="0.2">
      <c r="A45" s="101"/>
      <c r="B45" s="100"/>
      <c r="C45" s="100"/>
      <c r="D45" s="23"/>
      <c r="E45" s="164"/>
      <c r="F45" s="164"/>
      <c r="G45" s="164"/>
      <c r="H45" s="336"/>
      <c r="I45" s="24"/>
      <c r="J45" s="24"/>
      <c r="K45" s="1057"/>
      <c r="L45" s="300"/>
      <c r="M45" s="1192"/>
      <c r="N45" s="155"/>
      <c r="O45" s="7"/>
      <c r="P45" s="155"/>
      <c r="Q45" s="155"/>
    </row>
    <row r="46" spans="1:17" hidden="1" x14ac:dyDescent="0.2">
      <c r="A46" s="101"/>
      <c r="B46" s="100"/>
      <c r="C46" s="100"/>
      <c r="D46" s="23"/>
      <c r="E46" s="164"/>
      <c r="F46" s="164"/>
      <c r="G46" s="164"/>
      <c r="H46" s="336"/>
      <c r="I46" s="24"/>
      <c r="J46" s="24"/>
      <c r="K46" s="1057"/>
      <c r="L46" s="300"/>
      <c r="M46" s="1192"/>
      <c r="N46" s="155"/>
      <c r="O46" s="7"/>
      <c r="P46" s="155"/>
      <c r="Q46" s="155"/>
    </row>
    <row r="47" spans="1:17" hidden="1" x14ac:dyDescent="0.2">
      <c r="A47" s="101"/>
      <c r="B47" s="100"/>
      <c r="C47" s="100"/>
      <c r="D47" s="23"/>
      <c r="E47" s="346"/>
      <c r="F47" s="346"/>
      <c r="G47" s="346"/>
      <c r="H47" s="763"/>
      <c r="I47" s="347"/>
      <c r="J47" s="347"/>
      <c r="K47" s="1070"/>
      <c r="L47" s="348"/>
      <c r="O47" s="2"/>
    </row>
    <row r="48" spans="1:17" hidden="1" x14ac:dyDescent="0.2">
      <c r="A48" s="101"/>
      <c r="B48" s="100"/>
      <c r="C48" s="100"/>
      <c r="D48" s="23"/>
      <c r="E48" s="346"/>
      <c r="F48" s="346"/>
      <c r="G48" s="346"/>
      <c r="H48" s="763"/>
      <c r="I48" s="347"/>
      <c r="J48" s="347"/>
      <c r="K48" s="1070"/>
      <c r="L48" s="348"/>
      <c r="O48" s="2"/>
    </row>
    <row r="49" spans="1:17" s="3" customFormat="1" x14ac:dyDescent="0.2">
      <c r="A49" s="323">
        <v>637</v>
      </c>
      <c r="B49" s="324"/>
      <c r="C49" s="324" t="s">
        <v>169</v>
      </c>
      <c r="D49" s="325">
        <f>SUM(D50:D69)</f>
        <v>41152</v>
      </c>
      <c r="E49" s="339">
        <f>E50+E51+E52+E53+E58+E60+E62+E63+E64+E65+E66+E67+E68+E69+E55+E57</f>
        <v>44260</v>
      </c>
      <c r="F49" s="339">
        <f>F50+F51+F52+F53+F55+F56+F57+F58+F60+F62+F63+F64+F65+F66+F68+F69</f>
        <v>38820</v>
      </c>
      <c r="G49" s="339">
        <f>G50+G51+G52+G53+G58+G60+G62+G63+G64+G65+G66+G67+G68+G69+G55+G57+G56</f>
        <v>47546.829999999994</v>
      </c>
      <c r="H49" s="868">
        <f>H50+H51+H52+H53+H55+H56+H57+H58+H60+H63+H64+H65+H66+H69</f>
        <v>52200</v>
      </c>
      <c r="I49" s="340">
        <f>I50+I51+I52+I53+I55+I56+I57+I58+I60+I63+I64+I65+I66+I69+I59</f>
        <v>56803</v>
      </c>
      <c r="J49" s="340">
        <f>J50+J51+J52+J53+J55+J56+J57+J58+J60+J63+J64+J65+J66+J69+J59</f>
        <v>56803</v>
      </c>
      <c r="K49" s="1069">
        <f>K50+K51+K52+K53+K55+K56+K57+K58+K60+K63+K64+K65+K66+K69+K59+K61</f>
        <v>42687.71</v>
      </c>
      <c r="L49" s="341">
        <f>L50+L51+L52+L53+L55+L56+L57+L58+L60+L63+L64+L65+L66+L69</f>
        <v>52400</v>
      </c>
      <c r="M49" s="1196"/>
      <c r="N49" s="342"/>
      <c r="O49" s="342"/>
      <c r="P49" s="343"/>
      <c r="Q49" s="343"/>
    </row>
    <row r="50" spans="1:17" x14ac:dyDescent="0.2">
      <c r="A50" s="101">
        <v>637</v>
      </c>
      <c r="B50" s="100" t="s">
        <v>20</v>
      </c>
      <c r="C50" s="100" t="s">
        <v>170</v>
      </c>
      <c r="D50" s="23">
        <v>170</v>
      </c>
      <c r="E50" s="164">
        <v>200</v>
      </c>
      <c r="F50" s="164">
        <v>200</v>
      </c>
      <c r="G50" s="164">
        <v>348</v>
      </c>
      <c r="H50" s="336">
        <v>300</v>
      </c>
      <c r="I50" s="24">
        <v>300</v>
      </c>
      <c r="J50" s="24">
        <v>300</v>
      </c>
      <c r="K50" s="1057">
        <v>225</v>
      </c>
      <c r="L50" s="300">
        <v>200</v>
      </c>
      <c r="M50" s="1192"/>
      <c r="N50" s="7"/>
      <c r="O50" s="7"/>
      <c r="P50" s="155"/>
      <c r="Q50" s="155"/>
    </row>
    <row r="51" spans="1:17" x14ac:dyDescent="0.2">
      <c r="A51" s="101">
        <v>637</v>
      </c>
      <c r="B51" s="100" t="s">
        <v>171</v>
      </c>
      <c r="C51" s="100" t="s">
        <v>172</v>
      </c>
      <c r="D51" s="23">
        <v>150</v>
      </c>
      <c r="E51" s="164">
        <v>100</v>
      </c>
      <c r="F51" s="164">
        <v>50</v>
      </c>
      <c r="G51" s="164">
        <v>240.38</v>
      </c>
      <c r="H51" s="336">
        <v>100</v>
      </c>
      <c r="I51" s="24">
        <v>100</v>
      </c>
      <c r="J51" s="24">
        <v>100</v>
      </c>
      <c r="K51" s="1057">
        <v>6.85</v>
      </c>
      <c r="L51" s="300">
        <v>100</v>
      </c>
      <c r="M51" s="1192"/>
      <c r="N51" s="7"/>
      <c r="O51" s="7"/>
      <c r="P51" s="155"/>
      <c r="Q51" s="155"/>
    </row>
    <row r="52" spans="1:17" x14ac:dyDescent="0.2">
      <c r="A52" s="101">
        <v>637</v>
      </c>
      <c r="B52" s="100" t="s">
        <v>88</v>
      </c>
      <c r="C52" s="100" t="s">
        <v>173</v>
      </c>
      <c r="D52" s="23">
        <v>2000</v>
      </c>
      <c r="E52" s="164">
        <v>1940</v>
      </c>
      <c r="F52" s="164">
        <v>1000</v>
      </c>
      <c r="G52" s="164">
        <v>1540.12</v>
      </c>
      <c r="H52" s="336">
        <v>1000</v>
      </c>
      <c r="I52" s="24">
        <v>1000</v>
      </c>
      <c r="J52" s="24">
        <v>1000</v>
      </c>
      <c r="K52" s="1057">
        <v>941.28</v>
      </c>
      <c r="L52" s="300">
        <v>1000</v>
      </c>
      <c r="M52" s="1192"/>
      <c r="N52" s="7"/>
      <c r="O52" s="7"/>
      <c r="P52" s="155"/>
      <c r="Q52" s="155"/>
    </row>
    <row r="53" spans="1:17" x14ac:dyDescent="0.2">
      <c r="A53" s="101">
        <v>637</v>
      </c>
      <c r="B53" s="100" t="s">
        <v>97</v>
      </c>
      <c r="C53" s="100" t="s">
        <v>174</v>
      </c>
      <c r="D53" s="23">
        <v>12000</v>
      </c>
      <c r="E53" s="164">
        <v>10000</v>
      </c>
      <c r="F53" s="164">
        <v>10000</v>
      </c>
      <c r="G53" s="164">
        <v>11972.89</v>
      </c>
      <c r="H53" s="336">
        <v>10000</v>
      </c>
      <c r="I53" s="24">
        <v>12000</v>
      </c>
      <c r="J53" s="24">
        <v>12000</v>
      </c>
      <c r="K53" s="1057">
        <v>12122.08</v>
      </c>
      <c r="L53" s="300">
        <v>10000</v>
      </c>
      <c r="M53" s="1192"/>
      <c r="N53" s="7"/>
      <c r="O53" s="7"/>
      <c r="P53" s="155"/>
      <c r="Q53" s="155"/>
    </row>
    <row r="54" spans="1:17" hidden="1" x14ac:dyDescent="0.2">
      <c r="A54" s="349"/>
      <c r="B54" s="350"/>
      <c r="C54" s="351"/>
      <c r="D54" s="352"/>
      <c r="E54" s="354"/>
      <c r="F54" s="353"/>
      <c r="G54" s="354"/>
      <c r="H54" s="852"/>
      <c r="I54" s="354"/>
      <c r="J54" s="354"/>
      <c r="K54" s="1071"/>
      <c r="L54" s="355"/>
      <c r="M54" s="1192"/>
      <c r="N54" s="7"/>
      <c r="O54" s="7"/>
      <c r="P54" s="155"/>
      <c r="Q54" s="155"/>
    </row>
    <row r="55" spans="1:17" x14ac:dyDescent="0.2">
      <c r="A55" s="101">
        <v>637</v>
      </c>
      <c r="B55" s="100" t="s">
        <v>97</v>
      </c>
      <c r="C55" s="100" t="s">
        <v>175</v>
      </c>
      <c r="D55" s="23">
        <v>0</v>
      </c>
      <c r="E55" s="164">
        <v>400</v>
      </c>
      <c r="F55" s="164">
        <v>400</v>
      </c>
      <c r="G55" s="164">
        <v>460</v>
      </c>
      <c r="H55" s="336">
        <v>500</v>
      </c>
      <c r="I55" s="24">
        <v>450</v>
      </c>
      <c r="J55" s="24">
        <v>450</v>
      </c>
      <c r="K55" s="1057">
        <v>450</v>
      </c>
      <c r="L55" s="300">
        <v>500</v>
      </c>
      <c r="M55" s="1192"/>
      <c r="N55" s="235"/>
      <c r="O55" s="7"/>
      <c r="P55" s="356"/>
      <c r="Q55" s="155"/>
    </row>
    <row r="56" spans="1:17" x14ac:dyDescent="0.2">
      <c r="A56" s="101">
        <v>637</v>
      </c>
      <c r="B56" s="100" t="s">
        <v>86</v>
      </c>
      <c r="C56" s="100" t="s">
        <v>176</v>
      </c>
      <c r="D56" s="23">
        <v>0</v>
      </c>
      <c r="E56" s="164">
        <v>0</v>
      </c>
      <c r="F56" s="164">
        <v>0</v>
      </c>
      <c r="G56" s="164">
        <v>459</v>
      </c>
      <c r="H56" s="336">
        <v>400</v>
      </c>
      <c r="I56" s="24">
        <v>627</v>
      </c>
      <c r="J56" s="24">
        <v>627</v>
      </c>
      <c r="K56" s="1057">
        <v>627</v>
      </c>
      <c r="L56" s="300">
        <v>400</v>
      </c>
      <c r="M56" s="1192"/>
      <c r="N56" s="7"/>
      <c r="O56" s="7"/>
      <c r="P56" s="155"/>
      <c r="Q56" s="155"/>
    </row>
    <row r="57" spans="1:17" x14ac:dyDescent="0.2">
      <c r="A57" s="101">
        <v>637</v>
      </c>
      <c r="B57" s="100" t="s">
        <v>149</v>
      </c>
      <c r="C57" s="100" t="s">
        <v>177</v>
      </c>
      <c r="D57" s="23">
        <v>0</v>
      </c>
      <c r="E57" s="164">
        <v>2220</v>
      </c>
      <c r="F57" s="164">
        <v>220</v>
      </c>
      <c r="G57" s="164">
        <v>222.96</v>
      </c>
      <c r="H57" s="336">
        <v>200</v>
      </c>
      <c r="I57" s="24">
        <v>223</v>
      </c>
      <c r="J57" s="24">
        <v>223</v>
      </c>
      <c r="K57" s="1057">
        <v>0</v>
      </c>
      <c r="L57" s="300">
        <v>200</v>
      </c>
      <c r="M57" s="1192"/>
      <c r="N57" s="7"/>
      <c r="O57" s="7"/>
      <c r="P57" s="155"/>
      <c r="Q57" s="155"/>
    </row>
    <row r="58" spans="1:17" x14ac:dyDescent="0.2">
      <c r="A58" s="101">
        <v>637</v>
      </c>
      <c r="B58" s="100" t="s">
        <v>75</v>
      </c>
      <c r="C58" s="100" t="s">
        <v>178</v>
      </c>
      <c r="D58" s="23">
        <v>2700</v>
      </c>
      <c r="E58" s="164">
        <v>0</v>
      </c>
      <c r="F58" s="164">
        <v>2000</v>
      </c>
      <c r="G58" s="164">
        <v>2000.05</v>
      </c>
      <c r="H58" s="336">
        <v>4000</v>
      </c>
      <c r="I58" s="24">
        <v>2577</v>
      </c>
      <c r="J58" s="24">
        <v>2577</v>
      </c>
      <c r="K58" s="1057">
        <v>2313.5500000000002</v>
      </c>
      <c r="L58" s="300">
        <v>4500</v>
      </c>
      <c r="M58" s="1192"/>
      <c r="N58" s="7"/>
      <c r="O58" s="7"/>
      <c r="P58" s="155"/>
      <c r="Q58" s="155"/>
    </row>
    <row r="59" spans="1:17" x14ac:dyDescent="0.2">
      <c r="A59" s="101">
        <v>637</v>
      </c>
      <c r="B59" s="100" t="s">
        <v>75</v>
      </c>
      <c r="C59" s="100" t="s">
        <v>427</v>
      </c>
      <c r="D59" s="23"/>
      <c r="E59" s="164"/>
      <c r="F59" s="164"/>
      <c r="G59" s="164"/>
      <c r="H59" s="336"/>
      <c r="I59" s="24">
        <v>3326</v>
      </c>
      <c r="J59" s="24">
        <v>3326</v>
      </c>
      <c r="K59" s="1057">
        <v>3325.45</v>
      </c>
      <c r="L59" s="300"/>
      <c r="M59" s="1192"/>
      <c r="N59" s="7"/>
      <c r="O59" s="7"/>
      <c r="P59" s="155"/>
      <c r="Q59" s="155"/>
    </row>
    <row r="60" spans="1:17" x14ac:dyDescent="0.2">
      <c r="A60" s="101">
        <v>637</v>
      </c>
      <c r="B60" s="100" t="s">
        <v>107</v>
      </c>
      <c r="C60" s="100" t="s">
        <v>179</v>
      </c>
      <c r="D60" s="23">
        <v>16000</v>
      </c>
      <c r="E60" s="164">
        <v>25500</v>
      </c>
      <c r="F60" s="164">
        <v>22000</v>
      </c>
      <c r="G60" s="164">
        <v>25733.93</v>
      </c>
      <c r="H60" s="336">
        <v>30000</v>
      </c>
      <c r="I60" s="24">
        <v>30000</v>
      </c>
      <c r="J60" s="24">
        <v>30000</v>
      </c>
      <c r="K60" s="1057">
        <v>15982.83</v>
      </c>
      <c r="L60" s="300">
        <v>30000</v>
      </c>
      <c r="M60" s="1197"/>
      <c r="O60" s="154"/>
      <c r="P60" s="155"/>
      <c r="Q60" s="155"/>
    </row>
    <row r="61" spans="1:17" x14ac:dyDescent="0.2">
      <c r="A61" s="101">
        <v>637</v>
      </c>
      <c r="B61" s="100" t="s">
        <v>73</v>
      </c>
      <c r="C61" s="100" t="s">
        <v>458</v>
      </c>
      <c r="D61" s="23"/>
      <c r="E61" s="164"/>
      <c r="F61" s="164"/>
      <c r="G61" s="164"/>
      <c r="H61" s="336"/>
      <c r="I61" s="24"/>
      <c r="J61" s="24"/>
      <c r="K61" s="1057">
        <v>379.03</v>
      </c>
      <c r="L61" s="300"/>
      <c r="M61" s="1197"/>
      <c r="O61" s="154"/>
      <c r="P61" s="155"/>
      <c r="Q61" s="155"/>
    </row>
    <row r="62" spans="1:17" s="334" customFormat="1" x14ac:dyDescent="0.2">
      <c r="A62" s="288">
        <v>637</v>
      </c>
      <c r="B62" s="344" t="s">
        <v>107</v>
      </c>
      <c r="C62" s="344" t="s">
        <v>180</v>
      </c>
      <c r="D62" s="345">
        <v>1262</v>
      </c>
      <c r="E62" s="345">
        <v>0</v>
      </c>
      <c r="F62" s="345">
        <v>0</v>
      </c>
      <c r="G62" s="345">
        <v>0</v>
      </c>
      <c r="H62" s="857"/>
      <c r="I62" s="292">
        <v>0</v>
      </c>
      <c r="J62" s="292">
        <v>0</v>
      </c>
      <c r="K62" s="1062">
        <v>0</v>
      </c>
      <c r="L62" s="357"/>
      <c r="M62" s="1198"/>
      <c r="N62" s="322"/>
      <c r="O62" s="338"/>
      <c r="P62" s="337"/>
      <c r="Q62" s="337"/>
    </row>
    <row r="63" spans="1:17" x14ac:dyDescent="0.2">
      <c r="A63" s="101">
        <v>637</v>
      </c>
      <c r="B63" s="100" t="s">
        <v>181</v>
      </c>
      <c r="C63" s="100" t="s">
        <v>182</v>
      </c>
      <c r="D63" s="23">
        <v>1250</v>
      </c>
      <c r="E63" s="164">
        <v>2000</v>
      </c>
      <c r="F63" s="164">
        <v>1500</v>
      </c>
      <c r="G63" s="164">
        <v>1873.48</v>
      </c>
      <c r="H63" s="336">
        <v>2000</v>
      </c>
      <c r="I63" s="24">
        <v>1900</v>
      </c>
      <c r="J63" s="24">
        <v>1900</v>
      </c>
      <c r="K63" s="1057">
        <v>1873.48</v>
      </c>
      <c r="L63" s="300">
        <v>2000</v>
      </c>
      <c r="M63" s="1197"/>
      <c r="O63" s="154"/>
      <c r="P63" s="155"/>
      <c r="Q63" s="155"/>
    </row>
    <row r="64" spans="1:17" x14ac:dyDescent="0.2">
      <c r="A64" s="101">
        <v>637</v>
      </c>
      <c r="B64" s="100" t="s">
        <v>152</v>
      </c>
      <c r="C64" s="100" t="s">
        <v>183</v>
      </c>
      <c r="D64" s="23">
        <v>1020</v>
      </c>
      <c r="E64" s="164">
        <v>1200</v>
      </c>
      <c r="F64" s="164">
        <v>1200</v>
      </c>
      <c r="G64" s="164">
        <v>2073.52</v>
      </c>
      <c r="H64" s="336">
        <v>3000</v>
      </c>
      <c r="I64" s="24">
        <v>3000</v>
      </c>
      <c r="J64" s="24">
        <v>3000</v>
      </c>
      <c r="K64" s="1057">
        <v>3407.26</v>
      </c>
      <c r="L64" s="300">
        <v>3000</v>
      </c>
      <c r="M64" s="1199"/>
      <c r="O64" s="154"/>
      <c r="P64" s="155"/>
      <c r="Q64" s="155"/>
    </row>
    <row r="65" spans="1:256" x14ac:dyDescent="0.2">
      <c r="A65" s="101">
        <v>637</v>
      </c>
      <c r="B65" s="100" t="s">
        <v>429</v>
      </c>
      <c r="C65" s="100" t="s">
        <v>428</v>
      </c>
      <c r="D65" s="23">
        <v>0</v>
      </c>
      <c r="E65" s="164">
        <v>0</v>
      </c>
      <c r="F65" s="164">
        <v>0</v>
      </c>
      <c r="G65" s="164">
        <v>0</v>
      </c>
      <c r="H65" s="336">
        <v>0</v>
      </c>
      <c r="I65" s="24">
        <v>600</v>
      </c>
      <c r="J65" s="24">
        <v>600</v>
      </c>
      <c r="K65" s="1057">
        <v>609.9</v>
      </c>
      <c r="L65" s="300">
        <v>0</v>
      </c>
      <c r="M65" s="1199"/>
      <c r="O65" s="154"/>
      <c r="P65" s="155"/>
      <c r="Q65" s="155"/>
    </row>
    <row r="66" spans="1:256" x14ac:dyDescent="0.2">
      <c r="A66" s="101">
        <v>637</v>
      </c>
      <c r="B66" s="100" t="s">
        <v>184</v>
      </c>
      <c r="C66" s="100" t="s">
        <v>185</v>
      </c>
      <c r="D66" s="23">
        <v>150</v>
      </c>
      <c r="E66" s="164">
        <v>700</v>
      </c>
      <c r="F66" s="164">
        <v>250</v>
      </c>
      <c r="G66" s="164">
        <v>522.5</v>
      </c>
      <c r="H66" s="336">
        <v>700</v>
      </c>
      <c r="I66" s="24">
        <v>700</v>
      </c>
      <c r="J66" s="24">
        <v>700</v>
      </c>
      <c r="K66" s="1057">
        <v>424</v>
      </c>
      <c r="L66" s="300">
        <v>500</v>
      </c>
      <c r="M66" s="1197"/>
      <c r="O66" s="155"/>
      <c r="P66" s="155"/>
      <c r="Q66" s="155"/>
    </row>
    <row r="67" spans="1:256" ht="15" hidden="1" x14ac:dyDescent="0.25">
      <c r="A67" s="359"/>
      <c r="B67" s="360"/>
      <c r="C67" s="360"/>
      <c r="D67" s="361"/>
      <c r="E67" s="362"/>
      <c r="F67" s="362"/>
      <c r="G67" s="362"/>
      <c r="H67" s="869"/>
      <c r="I67" s="363">
        <f>[1]výdavky!D30</f>
        <v>8441</v>
      </c>
      <c r="J67" s="363" t="e">
        <f>[1]výdavky!E30</f>
        <v>#REF!</v>
      </c>
      <c r="K67" s="1072" t="e">
        <f>[1]výdavky!F30</f>
        <v>#REF!</v>
      </c>
      <c r="L67" s="364"/>
      <c r="M67" s="1200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334" customFormat="1" x14ac:dyDescent="0.2">
      <c r="A68" s="288">
        <v>637</v>
      </c>
      <c r="B68" s="344" t="s">
        <v>186</v>
      </c>
      <c r="C68" s="344" t="s">
        <v>187</v>
      </c>
      <c r="D68" s="345">
        <v>4450</v>
      </c>
      <c r="E68" s="291">
        <v>0</v>
      </c>
      <c r="F68" s="291">
        <v>0</v>
      </c>
      <c r="G68" s="291">
        <v>0</v>
      </c>
      <c r="H68" s="857">
        <v>0</v>
      </c>
      <c r="I68" s="292">
        <v>0</v>
      </c>
      <c r="J68" s="292">
        <v>0</v>
      </c>
      <c r="K68" s="1062">
        <v>0</v>
      </c>
      <c r="L68" s="293">
        <v>0</v>
      </c>
      <c r="M68" s="1198"/>
      <c r="N68" s="322"/>
      <c r="O68" s="337"/>
      <c r="P68" s="271"/>
      <c r="Q68" s="337"/>
    </row>
    <row r="69" spans="1:256" s="334" customFormat="1" x14ac:dyDescent="0.2">
      <c r="A69" s="101">
        <v>637</v>
      </c>
      <c r="B69" s="100" t="s">
        <v>186</v>
      </c>
      <c r="C69" s="100" t="s">
        <v>188</v>
      </c>
      <c r="D69" s="23">
        <v>0</v>
      </c>
      <c r="E69" s="135">
        <v>0</v>
      </c>
      <c r="F69" s="171">
        <v>0</v>
      </c>
      <c r="G69" s="135">
        <v>100</v>
      </c>
      <c r="H69" s="850">
        <v>0</v>
      </c>
      <c r="I69" s="99">
        <v>0</v>
      </c>
      <c r="J69" s="99">
        <v>0</v>
      </c>
      <c r="K69" s="1067">
        <v>0</v>
      </c>
      <c r="L69" s="170">
        <v>0</v>
      </c>
      <c r="M69" s="1198"/>
      <c r="N69" s="322"/>
      <c r="O69" s="337"/>
      <c r="P69" s="271"/>
      <c r="Q69" s="337"/>
    </row>
    <row r="70" spans="1:256" s="366" customFormat="1" x14ac:dyDescent="0.2">
      <c r="A70" s="365">
        <v>640</v>
      </c>
      <c r="B70" s="324"/>
      <c r="C70" s="324" t="s">
        <v>189</v>
      </c>
      <c r="D70" s="325">
        <f>SUM(D72:D79)</f>
        <v>13512</v>
      </c>
      <c r="E70" s="325">
        <f>E72+E74+E78+E79+E73</f>
        <v>3880</v>
      </c>
      <c r="F70" s="325">
        <f>SUM(F72:F79)</f>
        <v>9180</v>
      </c>
      <c r="G70" s="325">
        <f>G72+G74+G78+G79+G73+G76+G77</f>
        <v>8563.56</v>
      </c>
      <c r="H70" s="867">
        <f>H72+H74+H78+H79+H73+H76+H71</f>
        <v>54250</v>
      </c>
      <c r="I70" s="326">
        <f>I72+I74+I78+I79+I73</f>
        <v>13557</v>
      </c>
      <c r="J70" s="326">
        <f>J72+J74+J78+J79+J73</f>
        <v>13557</v>
      </c>
      <c r="K70" s="1066">
        <f>K72+K74+K78+K79+K73+K75+K76+K77</f>
        <v>27520.559999999998</v>
      </c>
      <c r="L70" s="327">
        <f>L72+L74+L78+L79+L73+L76+L71</f>
        <v>32000</v>
      </c>
      <c r="M70" s="1195"/>
      <c r="N70" s="329"/>
      <c r="O70" s="329"/>
      <c r="P70" s="329"/>
      <c r="Q70" s="329"/>
    </row>
    <row r="71" spans="1:256" s="366" customFormat="1" x14ac:dyDescent="0.2">
      <c r="A71" s="367">
        <v>641</v>
      </c>
      <c r="B71" s="368" t="s">
        <v>145</v>
      </c>
      <c r="C71" s="368" t="s">
        <v>190</v>
      </c>
      <c r="D71" s="325"/>
      <c r="E71" s="325"/>
      <c r="F71" s="325"/>
      <c r="G71" s="325">
        <v>637.39</v>
      </c>
      <c r="H71" s="867">
        <v>150</v>
      </c>
      <c r="I71" s="326">
        <v>300</v>
      </c>
      <c r="J71" s="369">
        <v>300</v>
      </c>
      <c r="K71" s="1066">
        <v>300</v>
      </c>
      <c r="L71" s="327">
        <v>0</v>
      </c>
      <c r="M71" s="1195"/>
      <c r="N71" s="329"/>
      <c r="O71" s="329"/>
      <c r="P71" s="329"/>
      <c r="Q71" s="329"/>
    </row>
    <row r="72" spans="1:256" s="3" customFormat="1" x14ac:dyDescent="0.2">
      <c r="A72" s="370">
        <v>642</v>
      </c>
      <c r="B72" s="137" t="s">
        <v>20</v>
      </c>
      <c r="C72" s="137" t="s">
        <v>191</v>
      </c>
      <c r="D72" s="135">
        <v>1200</v>
      </c>
      <c r="E72" s="164">
        <v>0</v>
      </c>
      <c r="F72" s="164">
        <v>1500</v>
      </c>
      <c r="G72" s="164">
        <v>0</v>
      </c>
      <c r="H72" s="336">
        <v>0</v>
      </c>
      <c r="I72" s="24">
        <v>0</v>
      </c>
      <c r="J72" s="24">
        <v>0</v>
      </c>
      <c r="K72" s="1057">
        <v>787.39</v>
      </c>
      <c r="L72" s="300">
        <v>0</v>
      </c>
      <c r="M72" s="1201"/>
      <c r="O72" s="155"/>
      <c r="P72" s="155"/>
      <c r="Q72" s="155"/>
    </row>
    <row r="73" spans="1:256" s="3" customFormat="1" x14ac:dyDescent="0.2">
      <c r="A73" s="370">
        <v>642</v>
      </c>
      <c r="B73" s="137" t="s">
        <v>15</v>
      </c>
      <c r="C73" s="137" t="s">
        <v>192</v>
      </c>
      <c r="D73" s="135">
        <v>2582</v>
      </c>
      <c r="E73" s="164">
        <v>0</v>
      </c>
      <c r="F73" s="164">
        <v>2000</v>
      </c>
      <c r="G73" s="164">
        <v>0</v>
      </c>
      <c r="H73" s="336"/>
      <c r="I73" s="24">
        <v>0</v>
      </c>
      <c r="J73" s="24">
        <v>0</v>
      </c>
      <c r="K73" s="1057">
        <v>2900</v>
      </c>
      <c r="L73" s="300"/>
      <c r="M73" s="1201"/>
      <c r="O73" s="155"/>
      <c r="P73" s="155"/>
      <c r="Q73" s="155"/>
    </row>
    <row r="74" spans="1:256" x14ac:dyDescent="0.2">
      <c r="A74" s="101">
        <v>642</v>
      </c>
      <c r="B74" s="137" t="s">
        <v>81</v>
      </c>
      <c r="C74" s="137" t="s">
        <v>430</v>
      </c>
      <c r="D74" s="135">
        <v>3500</v>
      </c>
      <c r="E74" s="164">
        <v>2000</v>
      </c>
      <c r="F74" s="164">
        <v>2000</v>
      </c>
      <c r="G74" s="164">
        <v>5288.06</v>
      </c>
      <c r="H74" s="336">
        <v>5000</v>
      </c>
      <c r="I74" s="24">
        <v>10417</v>
      </c>
      <c r="J74" s="24">
        <v>10417</v>
      </c>
      <c r="K74" s="1057">
        <v>17410.060000000001</v>
      </c>
      <c r="L74" s="300">
        <v>5000</v>
      </c>
      <c r="M74" s="1201"/>
      <c r="O74" s="155"/>
      <c r="P74" s="155"/>
      <c r="Q74" s="155"/>
    </row>
    <row r="75" spans="1:256" x14ac:dyDescent="0.2">
      <c r="A75" s="101">
        <v>642</v>
      </c>
      <c r="B75" s="137" t="s">
        <v>75</v>
      </c>
      <c r="C75" s="137" t="s">
        <v>445</v>
      </c>
      <c r="D75" s="135"/>
      <c r="E75" s="164"/>
      <c r="F75" s="164"/>
      <c r="G75" s="164"/>
      <c r="H75" s="336"/>
      <c r="I75" s="24"/>
      <c r="J75" s="24"/>
      <c r="K75" s="1057">
        <v>2314.5</v>
      </c>
      <c r="L75" s="300"/>
      <c r="M75" s="1201"/>
      <c r="O75" s="155"/>
      <c r="P75" s="155"/>
      <c r="Q75" s="155"/>
    </row>
    <row r="76" spans="1:256" x14ac:dyDescent="0.2">
      <c r="A76" s="101">
        <v>642</v>
      </c>
      <c r="B76" s="137" t="s">
        <v>107</v>
      </c>
      <c r="C76" s="137" t="s">
        <v>193</v>
      </c>
      <c r="D76" s="135"/>
      <c r="E76" s="164"/>
      <c r="F76" s="164"/>
      <c r="G76" s="164">
        <v>2550</v>
      </c>
      <c r="H76" s="336">
        <v>3000</v>
      </c>
      <c r="I76" s="24">
        <v>100</v>
      </c>
      <c r="J76" s="24">
        <v>100</v>
      </c>
      <c r="K76" s="1057">
        <v>400</v>
      </c>
      <c r="L76" s="300">
        <v>0</v>
      </c>
      <c r="M76" s="1201"/>
      <c r="O76" s="155"/>
      <c r="P76" s="155"/>
      <c r="Q76" s="155"/>
    </row>
    <row r="77" spans="1:256" x14ac:dyDescent="0.2">
      <c r="A77" s="101">
        <v>642</v>
      </c>
      <c r="B77" s="137" t="s">
        <v>181</v>
      </c>
      <c r="C77" s="137" t="s">
        <v>422</v>
      </c>
      <c r="D77" s="135"/>
      <c r="E77" s="164"/>
      <c r="F77" s="164"/>
      <c r="G77" s="164">
        <v>163.1</v>
      </c>
      <c r="H77" s="336">
        <v>0</v>
      </c>
      <c r="I77" s="24">
        <v>0</v>
      </c>
      <c r="J77" s="24">
        <v>0</v>
      </c>
      <c r="K77" s="1057">
        <v>6.55</v>
      </c>
      <c r="L77" s="300">
        <v>0</v>
      </c>
      <c r="M77" s="1201"/>
      <c r="O77" s="155"/>
      <c r="P77" s="155"/>
      <c r="Q77" s="155"/>
    </row>
    <row r="78" spans="1:256" x14ac:dyDescent="0.2">
      <c r="A78" s="101">
        <v>651</v>
      </c>
      <c r="B78" s="137" t="s">
        <v>15</v>
      </c>
      <c r="C78" s="137" t="s">
        <v>194</v>
      </c>
      <c r="D78" s="135">
        <v>6000</v>
      </c>
      <c r="E78" s="164">
        <v>1700</v>
      </c>
      <c r="F78" s="164">
        <v>3500</v>
      </c>
      <c r="G78" s="164">
        <v>371.42</v>
      </c>
      <c r="H78" s="336">
        <v>43000</v>
      </c>
      <c r="I78" s="24">
        <v>3020</v>
      </c>
      <c r="J78" s="111">
        <v>3020</v>
      </c>
      <c r="K78" s="1057">
        <v>3584.55</v>
      </c>
      <c r="L78" s="300">
        <v>27000</v>
      </c>
      <c r="M78" s="1201"/>
      <c r="O78" s="154"/>
      <c r="P78" s="155"/>
      <c r="Q78" s="155"/>
    </row>
    <row r="79" spans="1:256" ht="13.5" thickBot="1" x14ac:dyDescent="0.25">
      <c r="A79" s="131">
        <v>653</v>
      </c>
      <c r="B79" s="130" t="s">
        <v>15</v>
      </c>
      <c r="C79" s="130" t="s">
        <v>195</v>
      </c>
      <c r="D79" s="127">
        <v>230</v>
      </c>
      <c r="E79" s="220">
        <v>180</v>
      </c>
      <c r="F79" s="220">
        <v>180</v>
      </c>
      <c r="G79" s="220">
        <v>190.98</v>
      </c>
      <c r="H79" s="752">
        <v>3100</v>
      </c>
      <c r="I79" s="16">
        <v>120</v>
      </c>
      <c r="J79" s="372">
        <v>120</v>
      </c>
      <c r="K79" s="1073">
        <v>117.51</v>
      </c>
      <c r="L79" s="373">
        <v>0</v>
      </c>
      <c r="M79" s="1201"/>
      <c r="O79" s="155"/>
      <c r="P79" s="155"/>
      <c r="Q79" s="155"/>
    </row>
    <row r="80" spans="1:256" s="6" customFormat="1" ht="13.5" thickBot="1" x14ac:dyDescent="0.25">
      <c r="A80" s="374" t="s">
        <v>196</v>
      </c>
      <c r="B80" s="375"/>
      <c r="C80" s="375"/>
      <c r="D80" s="276">
        <f>SUM(D81:D87)</f>
        <v>14140</v>
      </c>
      <c r="E80" s="184">
        <f>E81+E82+E85+E86+E87+E83</f>
        <v>15770</v>
      </c>
      <c r="F80" s="276">
        <f>SUM(F81:F87)</f>
        <v>14755</v>
      </c>
      <c r="G80" s="184">
        <f>G81+G82+G85+G86+G87+G83</f>
        <v>15564.97</v>
      </c>
      <c r="H80" s="870">
        <f>H81+H82+H83+H85+H86+H87</f>
        <v>18850</v>
      </c>
      <c r="I80" s="184">
        <f>I81+I82+I83+I85+I86+I87</f>
        <v>20186</v>
      </c>
      <c r="J80" s="184">
        <f>J81+J82+J83+J85+J86+J87</f>
        <v>20186</v>
      </c>
      <c r="K80" s="1074">
        <f>K81+K82+K83+K85+K86+K87</f>
        <v>24764.050000000003</v>
      </c>
      <c r="L80" s="183">
        <f>L81+L82+L83+L85+L86+L87</f>
        <v>16550</v>
      </c>
      <c r="M80" s="1191"/>
      <c r="N80" s="376"/>
      <c r="O80" s="277"/>
      <c r="P80" s="277"/>
      <c r="Q80" s="277"/>
    </row>
    <row r="81" spans="1:18" x14ac:dyDescent="0.2">
      <c r="A81" s="92">
        <v>610</v>
      </c>
      <c r="B81" s="91"/>
      <c r="C81" s="280" t="s">
        <v>128</v>
      </c>
      <c r="D81" s="179">
        <v>7800</v>
      </c>
      <c r="E81" s="31">
        <v>7000</v>
      </c>
      <c r="F81" s="31">
        <v>7000</v>
      </c>
      <c r="G81" s="31">
        <v>7102.23</v>
      </c>
      <c r="H81" s="871">
        <v>7350</v>
      </c>
      <c r="I81" s="88">
        <v>7350</v>
      </c>
      <c r="J81" s="88">
        <v>7350</v>
      </c>
      <c r="K81" s="1075">
        <v>7172.64</v>
      </c>
      <c r="L81" s="218">
        <v>7350</v>
      </c>
      <c r="M81" s="1192"/>
      <c r="O81" s="154"/>
      <c r="P81" s="155"/>
      <c r="Q81" s="155"/>
    </row>
    <row r="82" spans="1:18" x14ac:dyDescent="0.2">
      <c r="A82" s="101">
        <v>620</v>
      </c>
      <c r="B82" s="100"/>
      <c r="C82" s="137" t="s">
        <v>132</v>
      </c>
      <c r="D82" s="164">
        <v>2800</v>
      </c>
      <c r="E82" s="23">
        <v>2300</v>
      </c>
      <c r="F82" s="23">
        <v>2300</v>
      </c>
      <c r="G82" s="23">
        <v>2710.76</v>
      </c>
      <c r="H82" s="850">
        <v>2500</v>
      </c>
      <c r="I82" s="99">
        <v>2890</v>
      </c>
      <c r="J82" s="99">
        <v>2890</v>
      </c>
      <c r="K82" s="1068">
        <v>2767</v>
      </c>
      <c r="L82" s="174">
        <v>2500</v>
      </c>
      <c r="M82" s="1192"/>
      <c r="O82" s="154"/>
      <c r="P82" s="155"/>
      <c r="Q82" s="155"/>
    </row>
    <row r="83" spans="1:18" x14ac:dyDescent="0.2">
      <c r="A83" s="101">
        <v>631</v>
      </c>
      <c r="B83" s="100" t="s">
        <v>20</v>
      </c>
      <c r="C83" s="137" t="s">
        <v>197</v>
      </c>
      <c r="D83" s="164">
        <v>0</v>
      </c>
      <c r="E83" s="23">
        <v>570</v>
      </c>
      <c r="F83" s="23">
        <v>100</v>
      </c>
      <c r="G83" s="23">
        <v>406.02</v>
      </c>
      <c r="H83" s="850">
        <v>300</v>
      </c>
      <c r="I83" s="99">
        <v>400</v>
      </c>
      <c r="J83" s="99">
        <v>400</v>
      </c>
      <c r="K83" s="1068">
        <v>501.7</v>
      </c>
      <c r="L83" s="174">
        <v>300</v>
      </c>
      <c r="M83" s="1192"/>
      <c r="O83" s="154"/>
      <c r="P83" s="155"/>
      <c r="Q83" s="155"/>
    </row>
    <row r="84" spans="1:18" hidden="1" x14ac:dyDescent="0.2">
      <c r="A84" s="349"/>
      <c r="B84" s="350"/>
      <c r="C84" s="351"/>
      <c r="D84" s="352"/>
      <c r="E84" s="354"/>
      <c r="F84" s="353"/>
      <c r="G84" s="354"/>
      <c r="H84" s="852"/>
      <c r="I84" s="354"/>
      <c r="J84" s="354"/>
      <c r="K84" s="1071"/>
      <c r="L84" s="355"/>
      <c r="M84" s="1192"/>
      <c r="O84" s="154"/>
      <c r="P84" s="155"/>
      <c r="Q84" s="155"/>
    </row>
    <row r="85" spans="1:18" x14ac:dyDescent="0.2">
      <c r="A85" s="101">
        <v>637</v>
      </c>
      <c r="B85" s="100"/>
      <c r="C85" s="137" t="s">
        <v>198</v>
      </c>
      <c r="D85" s="164">
        <v>100</v>
      </c>
      <c r="E85" s="23">
        <v>400</v>
      </c>
      <c r="F85" s="23">
        <v>355</v>
      </c>
      <c r="G85" s="23">
        <v>456.89</v>
      </c>
      <c r="H85" s="850">
        <v>400</v>
      </c>
      <c r="I85" s="99">
        <v>1246</v>
      </c>
      <c r="J85" s="99">
        <v>1246</v>
      </c>
      <c r="K85" s="1068">
        <v>1280.54</v>
      </c>
      <c r="L85" s="174">
        <v>400</v>
      </c>
      <c r="M85" s="1192"/>
      <c r="O85" s="155"/>
      <c r="P85" s="155"/>
      <c r="Q85" s="155"/>
    </row>
    <row r="86" spans="1:18" x14ac:dyDescent="0.2">
      <c r="A86" s="101">
        <v>637</v>
      </c>
      <c r="B86" s="100" t="s">
        <v>199</v>
      </c>
      <c r="C86" s="100" t="s">
        <v>200</v>
      </c>
      <c r="D86" s="25">
        <v>2000</v>
      </c>
      <c r="E86" s="164">
        <v>4000</v>
      </c>
      <c r="F86" s="164">
        <v>3500</v>
      </c>
      <c r="G86" s="164">
        <v>2489.0700000000002</v>
      </c>
      <c r="H86" s="336">
        <v>3500</v>
      </c>
      <c r="I86" s="24">
        <v>3500</v>
      </c>
      <c r="J86" s="24">
        <v>3500</v>
      </c>
      <c r="K86" s="1057">
        <v>5642.17</v>
      </c>
      <c r="L86" s="300">
        <v>3500</v>
      </c>
      <c r="M86" s="1192"/>
      <c r="O86" s="155"/>
      <c r="P86" s="155"/>
      <c r="Q86" s="155"/>
    </row>
    <row r="87" spans="1:18" ht="13.5" thickBot="1" x14ac:dyDescent="0.25">
      <c r="A87" s="377">
        <v>637</v>
      </c>
      <c r="B87" s="378"/>
      <c r="C87" s="161" t="s">
        <v>201</v>
      </c>
      <c r="D87" s="160">
        <v>1440</v>
      </c>
      <c r="E87" s="379">
        <v>1500</v>
      </c>
      <c r="F87" s="379">
        <v>1500</v>
      </c>
      <c r="G87" s="379">
        <v>2400</v>
      </c>
      <c r="H87" s="872">
        <v>4800</v>
      </c>
      <c r="I87" s="380">
        <v>4800</v>
      </c>
      <c r="J87" s="380">
        <v>4800</v>
      </c>
      <c r="K87" s="1076">
        <v>7400</v>
      </c>
      <c r="L87" s="381">
        <v>2500</v>
      </c>
      <c r="M87" s="1192"/>
      <c r="O87" s="155"/>
      <c r="P87" s="155"/>
      <c r="Q87" s="155"/>
    </row>
    <row r="88" spans="1:18" s="6" customFormat="1" ht="13.5" thickBot="1" x14ac:dyDescent="0.25">
      <c r="A88" s="273" t="s">
        <v>202</v>
      </c>
      <c r="B88" s="375"/>
      <c r="C88" s="375"/>
      <c r="D88" s="184">
        <f>D89+D91+D93+D94+D98</f>
        <v>12471</v>
      </c>
      <c r="E88" s="184">
        <f>E89+E91+E93+E94+E97+E98+E99+E90</f>
        <v>12798</v>
      </c>
      <c r="F88" s="276">
        <f>SUM(F89:F99)-F95-F96-F90</f>
        <v>12765</v>
      </c>
      <c r="G88" s="184">
        <f>G89+G91+G93+G94+G97+G98+G99+G90</f>
        <v>13518.960000000001</v>
      </c>
      <c r="H88" s="870">
        <f>H89+H91+H93+H94+H97+H98+H99</f>
        <v>14570</v>
      </c>
      <c r="I88" s="184">
        <f>I89+I91+I93+I94+I97+I98+I99</f>
        <v>15046</v>
      </c>
      <c r="J88" s="184">
        <f>J89+J91+J93+J94+J97+J98+J99</f>
        <v>15046</v>
      </c>
      <c r="K88" s="1074">
        <f>K89+K91+K93+K94+K97+K98+K99</f>
        <v>14520.769999999999</v>
      </c>
      <c r="L88" s="183">
        <f>L89+L91+L93+L94+L97+L98+L99</f>
        <v>15070</v>
      </c>
      <c r="M88" s="1191"/>
      <c r="N88" s="376"/>
      <c r="O88" s="277"/>
      <c r="P88" s="277"/>
      <c r="Q88" s="277"/>
      <c r="R88" s="271"/>
    </row>
    <row r="89" spans="1:18" s="3" customFormat="1" x14ac:dyDescent="0.2">
      <c r="A89" s="91">
        <v>610</v>
      </c>
      <c r="B89" s="91"/>
      <c r="C89" s="280" t="s">
        <v>128</v>
      </c>
      <c r="D89" s="179">
        <v>9006</v>
      </c>
      <c r="E89" s="33">
        <v>4054</v>
      </c>
      <c r="F89" s="33">
        <v>9000</v>
      </c>
      <c r="G89" s="33">
        <v>4879.18</v>
      </c>
      <c r="H89" s="851">
        <v>10500</v>
      </c>
      <c r="I89" s="32">
        <v>10856</v>
      </c>
      <c r="J89" s="32">
        <v>10856</v>
      </c>
      <c r="K89" s="1077">
        <v>10733.96</v>
      </c>
      <c r="L89" s="33">
        <v>11000</v>
      </c>
      <c r="M89" s="1199"/>
      <c r="O89" s="154"/>
      <c r="P89" s="155"/>
      <c r="Q89" s="155"/>
    </row>
    <row r="90" spans="1:18" x14ac:dyDescent="0.2">
      <c r="A90" s="344">
        <v>610</v>
      </c>
      <c r="B90" s="344"/>
      <c r="C90" s="290" t="s">
        <v>203</v>
      </c>
      <c r="D90" s="297">
        <v>3806</v>
      </c>
      <c r="E90" s="345">
        <v>4946</v>
      </c>
      <c r="F90" s="345">
        <v>5000</v>
      </c>
      <c r="G90" s="345">
        <v>5198.2700000000004</v>
      </c>
      <c r="H90" s="856">
        <v>5500</v>
      </c>
      <c r="I90" s="298">
        <v>5356</v>
      </c>
      <c r="J90" s="298">
        <v>5356</v>
      </c>
      <c r="K90" s="1078">
        <v>5356</v>
      </c>
      <c r="L90" s="383">
        <v>5500</v>
      </c>
      <c r="M90" s="1198"/>
      <c r="O90" s="338"/>
      <c r="P90" s="271"/>
      <c r="Q90" s="337"/>
    </row>
    <row r="91" spans="1:18" x14ac:dyDescent="0.2">
      <c r="A91" s="100">
        <v>620</v>
      </c>
      <c r="B91" s="100"/>
      <c r="C91" s="137" t="s">
        <v>132</v>
      </c>
      <c r="D91" s="135">
        <v>3100</v>
      </c>
      <c r="E91" s="25">
        <v>3200</v>
      </c>
      <c r="F91" s="25">
        <v>3200</v>
      </c>
      <c r="G91" s="25">
        <v>3304.24</v>
      </c>
      <c r="H91" s="336">
        <v>3500</v>
      </c>
      <c r="I91" s="24">
        <v>3570</v>
      </c>
      <c r="J91" s="24">
        <v>3570</v>
      </c>
      <c r="K91" s="1079">
        <v>3484.87</v>
      </c>
      <c r="L91" s="25">
        <v>3500</v>
      </c>
      <c r="M91" s="1197"/>
      <c r="O91" s="154"/>
      <c r="P91" s="155"/>
      <c r="Q91" s="155"/>
    </row>
    <row r="92" spans="1:18" x14ac:dyDescent="0.2">
      <c r="A92" s="344">
        <v>620</v>
      </c>
      <c r="B92" s="344"/>
      <c r="C92" s="317" t="s">
        <v>204</v>
      </c>
      <c r="D92" s="291">
        <v>0</v>
      </c>
      <c r="E92" s="383">
        <v>0</v>
      </c>
      <c r="F92" s="345">
        <v>0</v>
      </c>
      <c r="G92" s="383">
        <v>0</v>
      </c>
      <c r="H92" s="856">
        <v>0</v>
      </c>
      <c r="I92" s="298">
        <v>0</v>
      </c>
      <c r="J92" s="298">
        <v>0</v>
      </c>
      <c r="K92" s="1078">
        <v>0</v>
      </c>
      <c r="L92" s="383">
        <v>0</v>
      </c>
      <c r="M92" s="1198"/>
      <c r="O92" s="338"/>
      <c r="P92" s="271"/>
      <c r="Q92" s="337"/>
      <c r="R92" s="337"/>
    </row>
    <row r="93" spans="1:18" x14ac:dyDescent="0.2">
      <c r="A93" s="137">
        <v>632</v>
      </c>
      <c r="B93" s="100"/>
      <c r="C93" s="137" t="s">
        <v>205</v>
      </c>
      <c r="D93" s="135">
        <v>15</v>
      </c>
      <c r="E93" s="25">
        <v>15</v>
      </c>
      <c r="F93" s="25">
        <v>15</v>
      </c>
      <c r="G93" s="25">
        <v>12.6</v>
      </c>
      <c r="H93" s="336">
        <v>20</v>
      </c>
      <c r="I93" s="24">
        <v>20</v>
      </c>
      <c r="J93" s="24">
        <v>20</v>
      </c>
      <c r="K93" s="1079">
        <v>2.7</v>
      </c>
      <c r="L93" s="25">
        <v>20</v>
      </c>
      <c r="M93" s="1197"/>
      <c r="O93" s="155"/>
      <c r="P93" s="155"/>
      <c r="Q93" s="155"/>
    </row>
    <row r="94" spans="1:18" x14ac:dyDescent="0.2">
      <c r="A94" s="137">
        <v>633</v>
      </c>
      <c r="B94" s="100"/>
      <c r="C94" s="137" t="s">
        <v>206</v>
      </c>
      <c r="D94" s="135">
        <f>D95+D96</f>
        <v>250</v>
      </c>
      <c r="E94" s="25">
        <f>E95+E96</f>
        <v>400</v>
      </c>
      <c r="F94" s="25">
        <v>400</v>
      </c>
      <c r="G94" s="25">
        <f>G95+G96</f>
        <v>99.58</v>
      </c>
      <c r="H94" s="336">
        <f>SUM(H95:H96)</f>
        <v>300</v>
      </c>
      <c r="I94" s="24">
        <f>SUM(I95:I96)</f>
        <v>400</v>
      </c>
      <c r="J94" s="24">
        <f>SUM(J95:J96)</f>
        <v>400</v>
      </c>
      <c r="K94" s="1079">
        <f>SUM(K95:K96)</f>
        <v>299.24</v>
      </c>
      <c r="L94" s="25">
        <f>SUM(L95:L96)</f>
        <v>300</v>
      </c>
      <c r="M94" s="1197"/>
      <c r="N94" s="155"/>
      <c r="O94" s="155"/>
      <c r="P94" s="155"/>
      <c r="Q94" s="155"/>
    </row>
    <row r="95" spans="1:18" x14ac:dyDescent="0.2">
      <c r="A95" s="137">
        <v>633</v>
      </c>
      <c r="B95" s="100" t="s">
        <v>81</v>
      </c>
      <c r="C95" s="137" t="s">
        <v>207</v>
      </c>
      <c r="D95" s="171">
        <v>150</v>
      </c>
      <c r="E95" s="237">
        <v>300</v>
      </c>
      <c r="F95" s="237">
        <v>300</v>
      </c>
      <c r="G95" s="237">
        <v>0</v>
      </c>
      <c r="H95" s="849">
        <v>200</v>
      </c>
      <c r="I95" s="333">
        <v>300</v>
      </c>
      <c r="J95" s="333">
        <v>300</v>
      </c>
      <c r="K95" s="1080">
        <v>199.66</v>
      </c>
      <c r="L95" s="237">
        <v>200</v>
      </c>
      <c r="M95" s="1201"/>
      <c r="O95" s="155"/>
      <c r="P95" s="155"/>
      <c r="Q95" s="155"/>
    </row>
    <row r="96" spans="1:18" x14ac:dyDescent="0.2">
      <c r="A96" s="137">
        <v>633</v>
      </c>
      <c r="B96" s="100"/>
      <c r="C96" s="137" t="s">
        <v>208</v>
      </c>
      <c r="D96" s="171">
        <v>100</v>
      </c>
      <c r="E96" s="237">
        <v>100</v>
      </c>
      <c r="F96" s="237">
        <v>100</v>
      </c>
      <c r="G96" s="237">
        <v>99.58</v>
      </c>
      <c r="H96" s="849">
        <v>100</v>
      </c>
      <c r="I96" s="333">
        <v>100</v>
      </c>
      <c r="J96" s="333">
        <v>100</v>
      </c>
      <c r="K96" s="1080">
        <v>99.58</v>
      </c>
      <c r="L96" s="237">
        <v>100</v>
      </c>
      <c r="M96" s="1202"/>
      <c r="O96" s="155"/>
      <c r="P96" s="271"/>
      <c r="Q96" s="155"/>
    </row>
    <row r="97" spans="1:18" x14ac:dyDescent="0.2">
      <c r="A97" s="137">
        <v>635</v>
      </c>
      <c r="B97" s="100"/>
      <c r="C97" s="137" t="s">
        <v>209</v>
      </c>
      <c r="D97" s="135">
        <v>0</v>
      </c>
      <c r="E97" s="25">
        <v>0</v>
      </c>
      <c r="F97" s="25">
        <v>0</v>
      </c>
      <c r="G97" s="25">
        <v>0</v>
      </c>
      <c r="H97" s="336">
        <v>0</v>
      </c>
      <c r="I97" s="24">
        <v>0</v>
      </c>
      <c r="J97" s="24">
        <v>0</v>
      </c>
      <c r="K97" s="1079">
        <v>0</v>
      </c>
      <c r="L97" s="25">
        <v>0</v>
      </c>
      <c r="M97" s="1197"/>
      <c r="O97" s="155"/>
      <c r="P97" s="155"/>
      <c r="Q97" s="155"/>
    </row>
    <row r="98" spans="1:18" x14ac:dyDescent="0.2">
      <c r="A98" s="137">
        <v>637</v>
      </c>
      <c r="B98" s="100"/>
      <c r="C98" s="137" t="s">
        <v>198</v>
      </c>
      <c r="D98" s="135">
        <v>100</v>
      </c>
      <c r="E98" s="25">
        <v>150</v>
      </c>
      <c r="F98" s="25">
        <v>50</v>
      </c>
      <c r="G98" s="25">
        <v>25.09</v>
      </c>
      <c r="H98" s="336">
        <v>200</v>
      </c>
      <c r="I98" s="24">
        <v>200</v>
      </c>
      <c r="J98" s="24">
        <v>200</v>
      </c>
      <c r="K98" s="1079">
        <v>0</v>
      </c>
      <c r="L98" s="25">
        <v>200</v>
      </c>
      <c r="M98" s="1197"/>
      <c r="O98" s="155"/>
      <c r="P98" s="155"/>
      <c r="Q98" s="155"/>
    </row>
    <row r="99" spans="1:18" ht="13.5" thickBot="1" x14ac:dyDescent="0.25">
      <c r="A99" s="130">
        <v>637</v>
      </c>
      <c r="B99" s="130" t="s">
        <v>20</v>
      </c>
      <c r="C99" s="130" t="s">
        <v>210</v>
      </c>
      <c r="D99" s="127">
        <v>0</v>
      </c>
      <c r="E99" s="17">
        <v>33</v>
      </c>
      <c r="F99" s="17">
        <v>100</v>
      </c>
      <c r="G99" s="17">
        <v>0</v>
      </c>
      <c r="H99" s="752">
        <v>50</v>
      </c>
      <c r="I99" s="16">
        <v>0</v>
      </c>
      <c r="J99" s="16">
        <v>0</v>
      </c>
      <c r="K99" s="1081">
        <v>0</v>
      </c>
      <c r="L99" s="17">
        <v>50</v>
      </c>
      <c r="M99" s="1201"/>
      <c r="O99" s="155"/>
      <c r="P99" s="155"/>
      <c r="Q99" s="155"/>
    </row>
    <row r="100" spans="1:18" ht="13.5" thickBot="1" x14ac:dyDescent="0.25">
      <c r="A100" s="385" t="s">
        <v>211</v>
      </c>
      <c r="B100" s="386"/>
      <c r="C100" s="387" t="s">
        <v>212</v>
      </c>
      <c r="D100" s="228">
        <f>D7+D80+D88</f>
        <v>196098</v>
      </c>
      <c r="E100" s="228">
        <f t="shared" ref="E100" si="17">E7+E80+E88</f>
        <v>264366</v>
      </c>
      <c r="F100" s="228">
        <f t="shared" ref="F100:G100" si="18">F7+F80+F88</f>
        <v>257100</v>
      </c>
      <c r="G100" s="228">
        <f t="shared" si="18"/>
        <v>253121.47999999998</v>
      </c>
      <c r="H100" s="228">
        <f>H88+H80+H7</f>
        <v>318320</v>
      </c>
      <c r="I100" s="228">
        <f>I7+I80+I88</f>
        <v>300378</v>
      </c>
      <c r="J100" s="228">
        <f>J7+J80+J88</f>
        <v>300378</v>
      </c>
      <c r="K100" s="1082">
        <f>K7+K80+K88</f>
        <v>296728.07</v>
      </c>
      <c r="L100" s="227">
        <f>L88+L80+L7</f>
        <v>293970</v>
      </c>
      <c r="M100" s="1203"/>
      <c r="N100" s="52"/>
      <c r="O100" s="199"/>
      <c r="P100" s="199"/>
      <c r="Q100" s="199"/>
      <c r="R100" s="388"/>
    </row>
    <row r="101" spans="1:18" s="3" customFormat="1" hidden="1" x14ac:dyDescent="0.2">
      <c r="A101" s="155"/>
      <c r="B101" s="155"/>
      <c r="C101" s="155"/>
      <c r="D101" s="155"/>
      <c r="E101" s="389"/>
      <c r="F101" s="155"/>
      <c r="G101" s="389"/>
      <c r="H101" s="389"/>
      <c r="I101" s="389"/>
      <c r="J101" s="389"/>
      <c r="K101" s="195"/>
      <c r="L101" s="195"/>
      <c r="M101" s="1188"/>
      <c r="R101" s="1"/>
    </row>
    <row r="102" spans="1:18" s="3" customFormat="1" x14ac:dyDescent="0.2">
      <c r="A102" s="155"/>
      <c r="B102" s="155"/>
      <c r="C102" s="155"/>
      <c r="D102" s="155"/>
      <c r="E102" s="389"/>
      <c r="F102" s="155"/>
      <c r="G102" s="389"/>
      <c r="H102" s="389"/>
      <c r="I102" s="389"/>
      <c r="J102" s="389"/>
      <c r="K102" s="195"/>
      <c r="L102" s="195"/>
      <c r="M102" s="1188"/>
      <c r="R102" s="1"/>
    </row>
    <row r="103" spans="1:18" s="3" customFormat="1" hidden="1" x14ac:dyDescent="0.2">
      <c r="A103" s="155"/>
      <c r="B103" s="155"/>
      <c r="C103" s="155"/>
      <c r="D103" s="155"/>
      <c r="E103" s="389"/>
      <c r="F103" s="155"/>
      <c r="G103" s="389"/>
      <c r="H103" s="389"/>
      <c r="I103" s="389"/>
      <c r="J103" s="389"/>
      <c r="K103" s="195"/>
      <c r="L103" s="195"/>
      <c r="M103" s="1188"/>
      <c r="R103" s="1"/>
    </row>
    <row r="104" spans="1:18" s="3" customFormat="1" hidden="1" x14ac:dyDescent="0.2">
      <c r="A104" s="155"/>
      <c r="B104" s="155"/>
      <c r="C104" s="155"/>
      <c r="D104" s="155"/>
      <c r="E104" s="389"/>
      <c r="F104" s="155"/>
      <c r="G104" s="389"/>
      <c r="H104" s="389"/>
      <c r="I104" s="389"/>
      <c r="J104" s="389"/>
      <c r="K104" s="195"/>
      <c r="L104" s="195"/>
      <c r="M104" s="1188"/>
      <c r="R104" s="1"/>
    </row>
    <row r="105" spans="1:18" s="3" customFormat="1" hidden="1" x14ac:dyDescent="0.2">
      <c r="A105" s="155"/>
      <c r="B105" s="155"/>
      <c r="C105" s="155"/>
      <c r="D105" s="155"/>
      <c r="E105" s="389"/>
      <c r="F105" s="155"/>
      <c r="G105" s="389"/>
      <c r="H105" s="389"/>
      <c r="I105" s="389"/>
      <c r="J105" s="389"/>
      <c r="K105" s="195"/>
      <c r="L105" s="195"/>
      <c r="M105" s="1188"/>
      <c r="R105" s="1"/>
    </row>
    <row r="106" spans="1:18" s="3" customFormat="1" ht="13.5" thickBot="1" x14ac:dyDescent="0.25">
      <c r="A106" s="155"/>
      <c r="B106" s="155"/>
      <c r="C106" s="155"/>
      <c r="D106" s="155"/>
      <c r="E106" s="389"/>
      <c r="F106" s="155"/>
      <c r="G106" s="389"/>
      <c r="H106" s="389"/>
      <c r="I106" s="389"/>
      <c r="J106" s="389"/>
      <c r="K106" s="1250"/>
      <c r="L106" s="1250"/>
      <c r="M106" s="1189"/>
      <c r="O106" s="102"/>
      <c r="P106" s="102"/>
      <c r="Q106" s="102"/>
      <c r="R106" s="1"/>
    </row>
    <row r="107" spans="1:18" s="3" customFormat="1" ht="13.5" hidden="1" thickBot="1" x14ac:dyDescent="0.25">
      <c r="A107" s="155"/>
      <c r="B107" s="155"/>
      <c r="C107" s="155"/>
      <c r="D107" s="155"/>
      <c r="E107" s="389"/>
      <c r="F107" s="155"/>
      <c r="G107" s="389"/>
      <c r="H107" s="389"/>
      <c r="I107" s="389"/>
      <c r="J107" s="389"/>
      <c r="K107" s="195"/>
      <c r="L107" s="195"/>
      <c r="M107" s="1188"/>
      <c r="R107" s="1"/>
    </row>
    <row r="108" spans="1:18" s="272" customFormat="1" ht="34.5" thickBot="1" x14ac:dyDescent="0.25">
      <c r="A108" s="390" t="s">
        <v>125</v>
      </c>
      <c r="B108" s="391"/>
      <c r="C108" s="392"/>
      <c r="D108" s="393">
        <v>2014</v>
      </c>
      <c r="E108" s="189" t="s">
        <v>5</v>
      </c>
      <c r="F108" s="187" t="s">
        <v>6</v>
      </c>
      <c r="G108" s="189" t="s">
        <v>417</v>
      </c>
      <c r="H108" s="188" t="s">
        <v>418</v>
      </c>
      <c r="I108" s="188" t="s">
        <v>419</v>
      </c>
      <c r="J108" s="188" t="s">
        <v>437</v>
      </c>
      <c r="K108" s="1058" t="s">
        <v>438</v>
      </c>
      <c r="L108" s="186">
        <v>2020</v>
      </c>
      <c r="M108" s="1204"/>
      <c r="N108" s="394"/>
      <c r="O108" s="395"/>
      <c r="P108" s="269"/>
      <c r="Q108" s="270"/>
      <c r="R108" s="396"/>
    </row>
    <row r="109" spans="1:18" s="54" customFormat="1" ht="13.5" thickBot="1" x14ac:dyDescent="0.25">
      <c r="A109" s="397" t="s">
        <v>213</v>
      </c>
      <c r="B109" s="398"/>
      <c r="C109" s="398"/>
      <c r="D109" s="399">
        <f>SUM(D110:D112)</f>
        <v>1042</v>
      </c>
      <c r="E109" s="400">
        <f>SUM(E110,E111,E112)</f>
        <v>1150</v>
      </c>
      <c r="F109" s="400">
        <f>SUM(F110:F112)</f>
        <v>1150</v>
      </c>
      <c r="G109" s="400">
        <f>SUM(G110,G111,G112)</f>
        <v>927.41000000000008</v>
      </c>
      <c r="H109" s="840">
        <f>H110+H111+H112</f>
        <v>1200</v>
      </c>
      <c r="I109" s="401">
        <f>I110+I111+I112</f>
        <v>1240</v>
      </c>
      <c r="J109" s="401">
        <f>J110+J111+J112</f>
        <v>1240</v>
      </c>
      <c r="K109" s="1083">
        <f>K110+K111+K112</f>
        <v>956.42000000000007</v>
      </c>
      <c r="L109" s="402">
        <f>SUM(L110,L111,L112)</f>
        <v>1200</v>
      </c>
      <c r="M109" s="1191"/>
      <c r="N109" s="403"/>
      <c r="O109" s="404"/>
      <c r="P109" s="404"/>
      <c r="Q109" s="404"/>
      <c r="R109" s="405"/>
    </row>
    <row r="110" spans="1:18" s="3" customFormat="1" x14ac:dyDescent="0.2">
      <c r="A110" s="406">
        <v>632</v>
      </c>
      <c r="B110" s="407" t="s">
        <v>88</v>
      </c>
      <c r="C110" s="408" t="s">
        <v>214</v>
      </c>
      <c r="D110" s="409">
        <v>200</v>
      </c>
      <c r="E110" s="409">
        <v>300</v>
      </c>
      <c r="F110" s="409">
        <v>300</v>
      </c>
      <c r="G110" s="409">
        <v>151.31</v>
      </c>
      <c r="H110" s="863">
        <v>300</v>
      </c>
      <c r="I110" s="410">
        <v>300</v>
      </c>
      <c r="J110" s="32">
        <v>300</v>
      </c>
      <c r="K110" s="1084">
        <v>141.25</v>
      </c>
      <c r="L110" s="411">
        <v>300</v>
      </c>
      <c r="M110" s="1197"/>
      <c r="N110" s="155"/>
      <c r="O110" s="155"/>
      <c r="P110" s="155"/>
      <c r="Q110" s="155"/>
      <c r="R110" s="1"/>
    </row>
    <row r="111" spans="1:18" s="3" customFormat="1" x14ac:dyDescent="0.2">
      <c r="A111" s="413">
        <v>637</v>
      </c>
      <c r="B111" s="414" t="s">
        <v>97</v>
      </c>
      <c r="C111" s="415" t="s">
        <v>198</v>
      </c>
      <c r="D111" s="416">
        <v>600</v>
      </c>
      <c r="E111" s="416">
        <v>600</v>
      </c>
      <c r="F111" s="416">
        <v>600</v>
      </c>
      <c r="G111" s="416">
        <v>506.1</v>
      </c>
      <c r="H111" s="858">
        <v>600</v>
      </c>
      <c r="I111" s="417">
        <v>640</v>
      </c>
      <c r="J111" s="24">
        <v>640</v>
      </c>
      <c r="K111" s="1085">
        <v>517.20000000000005</v>
      </c>
      <c r="L111" s="418">
        <v>600</v>
      </c>
      <c r="M111" s="1197"/>
      <c r="N111" s="155"/>
      <c r="O111" s="155"/>
      <c r="P111" s="155"/>
      <c r="Q111" s="155"/>
      <c r="R111" s="1"/>
    </row>
    <row r="112" spans="1:18" ht="13.5" thickBot="1" x14ac:dyDescent="0.25">
      <c r="A112" s="419">
        <v>637</v>
      </c>
      <c r="B112" s="420" t="s">
        <v>199</v>
      </c>
      <c r="C112" s="421" t="s">
        <v>188</v>
      </c>
      <c r="D112" s="422">
        <v>242</v>
      </c>
      <c r="E112" s="422">
        <v>250</v>
      </c>
      <c r="F112" s="422">
        <v>250</v>
      </c>
      <c r="G112" s="422">
        <v>270</v>
      </c>
      <c r="H112" s="862">
        <v>300</v>
      </c>
      <c r="I112" s="423">
        <v>300</v>
      </c>
      <c r="J112" s="16">
        <v>300</v>
      </c>
      <c r="K112" s="1086">
        <v>297.97000000000003</v>
      </c>
      <c r="L112" s="424">
        <v>300</v>
      </c>
      <c r="M112" s="1197"/>
      <c r="N112" s="155"/>
      <c r="O112" s="155"/>
      <c r="P112" s="155"/>
      <c r="Q112" s="155"/>
      <c r="R112" s="49"/>
    </row>
    <row r="113" spans="1:18" ht="13.5" thickBot="1" x14ac:dyDescent="0.25">
      <c r="A113" s="425" t="s">
        <v>215</v>
      </c>
      <c r="B113" s="426"/>
      <c r="C113" s="427" t="s">
        <v>216</v>
      </c>
      <c r="D113" s="428">
        <f>D109</f>
        <v>1042</v>
      </c>
      <c r="E113" s="429">
        <f>SUM(E110,E111,E112)</f>
        <v>1150</v>
      </c>
      <c r="F113" s="429">
        <f>F109</f>
        <v>1150</v>
      </c>
      <c r="G113" s="429">
        <f>SUM(G110,G111,G112)</f>
        <v>927.41000000000008</v>
      </c>
      <c r="H113" s="841">
        <f>H109</f>
        <v>1200</v>
      </c>
      <c r="I113" s="430">
        <f>I109</f>
        <v>1240</v>
      </c>
      <c r="J113" s="430">
        <f>J109</f>
        <v>1240</v>
      </c>
      <c r="K113" s="1087">
        <f>K109</f>
        <v>956.42000000000007</v>
      </c>
      <c r="L113" s="431">
        <f>L109</f>
        <v>1200</v>
      </c>
      <c r="M113" s="1203"/>
      <c r="N113" s="403"/>
      <c r="O113" s="376"/>
      <c r="P113" s="376"/>
      <c r="Q113" s="376"/>
    </row>
    <row r="114" spans="1:18" hidden="1" x14ac:dyDescent="0.2">
      <c r="A114" s="432"/>
      <c r="B114" s="155"/>
      <c r="C114" s="54"/>
      <c r="D114" s="54"/>
      <c r="E114" s="433"/>
      <c r="F114" s="54"/>
      <c r="G114" s="433"/>
      <c r="H114" s="433"/>
      <c r="I114" s="433"/>
      <c r="J114" s="433"/>
      <c r="K114" s="434"/>
      <c r="L114" s="434"/>
      <c r="M114" s="1205"/>
    </row>
    <row r="115" spans="1:18" x14ac:dyDescent="0.2">
      <c r="A115" s="432"/>
      <c r="B115" s="155"/>
      <c r="C115" s="54"/>
      <c r="D115" s="54"/>
      <c r="E115" s="433"/>
      <c r="F115" s="54"/>
      <c r="G115" s="433"/>
      <c r="H115" s="433"/>
      <c r="I115" s="433"/>
      <c r="J115" s="433"/>
      <c r="K115" s="434"/>
      <c r="L115" s="434"/>
      <c r="M115" s="1205"/>
    </row>
    <row r="116" spans="1:18" ht="13.5" thickBot="1" x14ac:dyDescent="0.25">
      <c r="A116" s="432"/>
      <c r="B116" s="155"/>
      <c r="C116" s="54"/>
      <c r="D116" s="54"/>
      <c r="E116" s="433"/>
      <c r="F116" s="54"/>
      <c r="G116" s="433"/>
      <c r="H116" s="433"/>
      <c r="I116" s="433"/>
      <c r="J116" s="433"/>
      <c r="K116" s="1250"/>
      <c r="L116" s="1250"/>
      <c r="M116" s="1189"/>
      <c r="O116" s="102"/>
      <c r="P116" s="102"/>
      <c r="Q116" s="102"/>
    </row>
    <row r="117" spans="1:18" ht="13.5" hidden="1" thickBot="1" x14ac:dyDescent="0.25">
      <c r="A117" s="432"/>
      <c r="B117" s="155"/>
      <c r="C117" s="54"/>
      <c r="D117" s="54"/>
      <c r="E117" s="433"/>
      <c r="F117" s="54"/>
      <c r="G117" s="433"/>
      <c r="H117" s="433"/>
      <c r="I117" s="433"/>
      <c r="J117" s="433"/>
      <c r="K117" s="434"/>
      <c r="L117" s="434"/>
      <c r="M117" s="1205"/>
      <c r="O117" s="435"/>
      <c r="P117" s="435"/>
      <c r="Q117" s="435"/>
    </row>
    <row r="118" spans="1:18" s="396" customFormat="1" ht="34.5" thickBot="1" x14ac:dyDescent="0.25">
      <c r="A118" s="265" t="s">
        <v>125</v>
      </c>
      <c r="B118" s="266"/>
      <c r="C118" s="267"/>
      <c r="D118" s="267">
        <v>2014</v>
      </c>
      <c r="E118" s="189" t="s">
        <v>5</v>
      </c>
      <c r="F118" s="187" t="s">
        <v>6</v>
      </c>
      <c r="G118" s="189" t="s">
        <v>417</v>
      </c>
      <c r="H118" s="188" t="s">
        <v>418</v>
      </c>
      <c r="I118" s="188" t="s">
        <v>419</v>
      </c>
      <c r="J118" s="188" t="s">
        <v>437</v>
      </c>
      <c r="K118" s="1058" t="s">
        <v>438</v>
      </c>
      <c r="L118" s="186">
        <v>2020</v>
      </c>
      <c r="M118" s="1204"/>
      <c r="N118" s="394"/>
      <c r="O118" s="395"/>
      <c r="P118" s="269"/>
      <c r="Q118" s="270"/>
    </row>
    <row r="119" spans="1:18" s="6" customFormat="1" ht="13.5" thickBot="1" x14ac:dyDescent="0.25">
      <c r="A119" s="273" t="s">
        <v>217</v>
      </c>
      <c r="B119" s="375"/>
      <c r="C119" s="375"/>
      <c r="D119" s="184">
        <f t="shared" ref="D119:I119" si="19">D120+D121+D122+D123+D124+D132+D136+D137+D138+D139</f>
        <v>63681</v>
      </c>
      <c r="E119" s="276">
        <f t="shared" ref="E119" si="20">E120+E121+E122+E123+E124+E132+E136+E137+E138+E139</f>
        <v>73431</v>
      </c>
      <c r="F119" s="276">
        <f t="shared" si="19"/>
        <v>66610</v>
      </c>
      <c r="G119" s="276">
        <f t="shared" si="19"/>
        <v>80062.220000000016</v>
      </c>
      <c r="H119" s="276">
        <f t="shared" si="19"/>
        <v>78800</v>
      </c>
      <c r="I119" s="276">
        <f t="shared" si="19"/>
        <v>82967</v>
      </c>
      <c r="J119" s="276">
        <f t="shared" ref="J119" si="21">J120+J121+J122+J123+J124+J132+J136+J137+J138+J139</f>
        <v>82967</v>
      </c>
      <c r="K119" s="1088">
        <f t="shared" ref="K119" si="22">K120+K121+K122+K123+K124+K132+K136+K137+K138+K139</f>
        <v>87300.239999999991</v>
      </c>
      <c r="L119" s="436">
        <f>L120+L121+L122+L123+L124+L132+L136+L137+L138</f>
        <v>78150</v>
      </c>
      <c r="M119" s="1206"/>
      <c r="N119" s="376"/>
      <c r="O119" s="277"/>
      <c r="P119" s="277"/>
      <c r="Q119" s="277"/>
    </row>
    <row r="120" spans="1:18" s="3" customFormat="1" x14ac:dyDescent="0.2">
      <c r="A120" s="92">
        <v>610</v>
      </c>
      <c r="B120" s="91"/>
      <c r="C120" s="280" t="s">
        <v>128</v>
      </c>
      <c r="D120" s="179">
        <v>33100</v>
      </c>
      <c r="E120" s="33">
        <v>44300</v>
      </c>
      <c r="F120" s="33">
        <v>40000</v>
      </c>
      <c r="G120" s="33">
        <v>49934.25</v>
      </c>
      <c r="H120" s="851">
        <v>50000</v>
      </c>
      <c r="I120" s="32">
        <v>53000</v>
      </c>
      <c r="J120" s="437">
        <v>53000</v>
      </c>
      <c r="K120" s="1060">
        <v>55551.55</v>
      </c>
      <c r="L120" s="30">
        <v>50000</v>
      </c>
      <c r="M120" s="1197"/>
      <c r="O120" s="154"/>
      <c r="P120" s="155"/>
      <c r="Q120" s="155"/>
      <c r="R120" s="1"/>
    </row>
    <row r="121" spans="1:18" x14ac:dyDescent="0.2">
      <c r="A121" s="101">
        <v>620</v>
      </c>
      <c r="B121" s="100"/>
      <c r="C121" s="137" t="s">
        <v>132</v>
      </c>
      <c r="D121" s="135">
        <v>12100</v>
      </c>
      <c r="E121" s="25">
        <v>16300</v>
      </c>
      <c r="F121" s="25">
        <v>15700</v>
      </c>
      <c r="G121" s="25">
        <v>17910.27</v>
      </c>
      <c r="H121" s="336">
        <v>18000</v>
      </c>
      <c r="I121" s="24">
        <v>19455</v>
      </c>
      <c r="J121" s="111">
        <v>19455</v>
      </c>
      <c r="K121" s="1057">
        <v>19335.73</v>
      </c>
      <c r="L121" s="22">
        <v>18000</v>
      </c>
      <c r="M121" s="1197"/>
      <c r="O121" s="154"/>
      <c r="P121" s="155"/>
      <c r="Q121" s="155"/>
    </row>
    <row r="122" spans="1:18" x14ac:dyDescent="0.2">
      <c r="A122" s="101">
        <v>631</v>
      </c>
      <c r="B122" s="100"/>
      <c r="C122" s="137" t="s">
        <v>197</v>
      </c>
      <c r="D122" s="135">
        <v>60</v>
      </c>
      <c r="E122" s="25">
        <v>60</v>
      </c>
      <c r="F122" s="25">
        <v>60</v>
      </c>
      <c r="G122" s="25">
        <v>0</v>
      </c>
      <c r="H122" s="336">
        <v>50</v>
      </c>
      <c r="I122" s="24">
        <v>50</v>
      </c>
      <c r="J122" s="111">
        <v>50</v>
      </c>
      <c r="K122" s="1057">
        <v>0</v>
      </c>
      <c r="L122" s="22">
        <v>50</v>
      </c>
      <c r="M122" s="1197"/>
      <c r="O122" s="154"/>
      <c r="P122" s="155"/>
      <c r="Q122" s="155"/>
    </row>
    <row r="123" spans="1:18" x14ac:dyDescent="0.2">
      <c r="A123" s="101">
        <v>632</v>
      </c>
      <c r="B123" s="100"/>
      <c r="C123" s="137" t="s">
        <v>205</v>
      </c>
      <c r="D123" s="135">
        <v>1900</v>
      </c>
      <c r="E123" s="25">
        <v>1700</v>
      </c>
      <c r="F123" s="25">
        <v>1700</v>
      </c>
      <c r="G123" s="25">
        <v>871.45</v>
      </c>
      <c r="H123" s="336">
        <v>1200</v>
      </c>
      <c r="I123" s="24">
        <v>890</v>
      </c>
      <c r="J123" s="111">
        <v>890</v>
      </c>
      <c r="K123" s="1057">
        <v>709.94</v>
      </c>
      <c r="L123" s="22">
        <v>1200</v>
      </c>
      <c r="M123" s="1197"/>
      <c r="O123" s="154"/>
      <c r="P123" s="155"/>
      <c r="Q123" s="155"/>
    </row>
    <row r="124" spans="1:18" x14ac:dyDescent="0.2">
      <c r="A124" s="101">
        <v>633</v>
      </c>
      <c r="B124" s="100"/>
      <c r="C124" s="137" t="s">
        <v>206</v>
      </c>
      <c r="D124" s="135">
        <f>SUM(D125:D130)</f>
        <v>5380</v>
      </c>
      <c r="E124" s="23">
        <f>SUM(E126,E127,E128,E129,E130,E125)</f>
        <v>4055</v>
      </c>
      <c r="F124" s="23">
        <f>SUM(F125:F130)</f>
        <v>3800</v>
      </c>
      <c r="G124" s="23">
        <f>SUM(G126,G127,G128,G129,G130,G125)+G131</f>
        <v>3783.24</v>
      </c>
      <c r="H124" s="850">
        <f>H128+H129+H130+H126+H125+H127</f>
        <v>3200</v>
      </c>
      <c r="I124" s="99">
        <f>I128+I129+I130+I126+I125+I127+I131</f>
        <v>3356</v>
      </c>
      <c r="J124" s="438">
        <f>J128+J129+J130+J126+J125+J127+J131</f>
        <v>3356</v>
      </c>
      <c r="K124" s="1068">
        <f>K128+K129+K130+K126+K125+K127+K131</f>
        <v>2998.89</v>
      </c>
      <c r="L124" s="174">
        <f>L128+L129+L130+L126+L125</f>
        <v>3050</v>
      </c>
      <c r="M124" s="1197"/>
      <c r="N124" s="153"/>
      <c r="O124" s="153"/>
      <c r="P124" s="153"/>
      <c r="Q124" s="153"/>
    </row>
    <row r="125" spans="1:18" x14ac:dyDescent="0.2">
      <c r="A125" s="101">
        <v>633</v>
      </c>
      <c r="B125" s="100" t="s">
        <v>20</v>
      </c>
      <c r="C125" s="137" t="s">
        <v>139</v>
      </c>
      <c r="D125" s="171">
        <v>2100</v>
      </c>
      <c r="E125" s="237">
        <v>0</v>
      </c>
      <c r="F125" s="237">
        <v>100</v>
      </c>
      <c r="G125" s="237">
        <v>0</v>
      </c>
      <c r="H125" s="849">
        <v>100</v>
      </c>
      <c r="I125" s="333">
        <v>100</v>
      </c>
      <c r="J125" s="439">
        <v>100</v>
      </c>
      <c r="K125" s="1067">
        <v>0</v>
      </c>
      <c r="L125" s="236">
        <v>100</v>
      </c>
      <c r="M125" s="1197"/>
      <c r="N125" s="153"/>
      <c r="O125" s="153"/>
      <c r="P125" s="153"/>
      <c r="Q125" s="153"/>
    </row>
    <row r="126" spans="1:18" x14ac:dyDescent="0.2">
      <c r="A126" s="101">
        <v>633</v>
      </c>
      <c r="B126" s="100" t="s">
        <v>15</v>
      </c>
      <c r="C126" s="137" t="s">
        <v>218</v>
      </c>
      <c r="D126" s="171">
        <v>140</v>
      </c>
      <c r="E126" s="237">
        <v>0</v>
      </c>
      <c r="F126" s="237">
        <v>0</v>
      </c>
      <c r="G126" s="237">
        <v>0</v>
      </c>
      <c r="H126" s="849">
        <v>0</v>
      </c>
      <c r="I126" s="333">
        <v>0</v>
      </c>
      <c r="J126" s="439">
        <v>0</v>
      </c>
      <c r="K126" s="1067">
        <v>0</v>
      </c>
      <c r="L126" s="236">
        <v>0</v>
      </c>
      <c r="M126" s="1197"/>
      <c r="N126" s="153"/>
      <c r="O126" s="153"/>
      <c r="P126" s="153"/>
      <c r="Q126" s="153"/>
    </row>
    <row r="127" spans="1:18" x14ac:dyDescent="0.2">
      <c r="A127" s="101">
        <v>633</v>
      </c>
      <c r="B127" s="100" t="s">
        <v>97</v>
      </c>
      <c r="C127" s="137" t="s">
        <v>141</v>
      </c>
      <c r="D127" s="171">
        <v>0</v>
      </c>
      <c r="E127" s="237">
        <v>500</v>
      </c>
      <c r="F127" s="237">
        <v>500</v>
      </c>
      <c r="G127" s="237">
        <v>581.46</v>
      </c>
      <c r="H127" s="849">
        <v>500</v>
      </c>
      <c r="I127" s="333">
        <v>500</v>
      </c>
      <c r="J127" s="439">
        <v>500</v>
      </c>
      <c r="K127" s="1067">
        <v>192.3</v>
      </c>
      <c r="L127" s="236">
        <v>500</v>
      </c>
      <c r="M127" s="1197"/>
      <c r="N127" s="153"/>
      <c r="O127" s="153"/>
      <c r="P127" s="153"/>
      <c r="Q127" s="153"/>
    </row>
    <row r="128" spans="1:18" x14ac:dyDescent="0.2">
      <c r="A128" s="101">
        <v>633</v>
      </c>
      <c r="B128" s="100" t="s">
        <v>81</v>
      </c>
      <c r="C128" s="137" t="s">
        <v>207</v>
      </c>
      <c r="D128" s="171">
        <v>1300</v>
      </c>
      <c r="E128" s="237">
        <v>1000</v>
      </c>
      <c r="F128" s="237">
        <v>1000</v>
      </c>
      <c r="G128" s="237">
        <v>1160.76</v>
      </c>
      <c r="H128" s="849">
        <v>1000</v>
      </c>
      <c r="I128" s="333">
        <v>1000</v>
      </c>
      <c r="J128" s="439">
        <v>1000</v>
      </c>
      <c r="K128" s="1067">
        <v>771.14</v>
      </c>
      <c r="L128" s="236">
        <v>800</v>
      </c>
      <c r="M128" s="1201"/>
      <c r="O128" s="440"/>
      <c r="P128" s="440"/>
      <c r="Q128" s="440"/>
    </row>
    <row r="129" spans="1:18" x14ac:dyDescent="0.2">
      <c r="A129" s="101">
        <v>633</v>
      </c>
      <c r="B129" s="100" t="s">
        <v>145</v>
      </c>
      <c r="C129" s="137" t="s">
        <v>219</v>
      </c>
      <c r="D129" s="171">
        <v>40</v>
      </c>
      <c r="E129" s="237">
        <v>200</v>
      </c>
      <c r="F129" s="237">
        <v>200</v>
      </c>
      <c r="G129" s="237">
        <v>42.49</v>
      </c>
      <c r="H129" s="849">
        <v>100</v>
      </c>
      <c r="I129" s="333">
        <v>26</v>
      </c>
      <c r="J129" s="333">
        <v>26</v>
      </c>
      <c r="K129" s="1067">
        <v>25.8</v>
      </c>
      <c r="L129" s="236">
        <v>150</v>
      </c>
      <c r="M129" s="1201"/>
      <c r="O129" s="440"/>
      <c r="P129" s="440"/>
      <c r="Q129" s="440"/>
    </row>
    <row r="130" spans="1:18" x14ac:dyDescent="0.2">
      <c r="A130" s="101">
        <v>633</v>
      </c>
      <c r="B130" s="100" t="s">
        <v>147</v>
      </c>
      <c r="C130" s="137" t="s">
        <v>220</v>
      </c>
      <c r="D130" s="171">
        <v>1800</v>
      </c>
      <c r="E130" s="237">
        <v>2355</v>
      </c>
      <c r="F130" s="237">
        <v>2000</v>
      </c>
      <c r="G130" s="237">
        <v>1791.49</v>
      </c>
      <c r="H130" s="849">
        <v>1500</v>
      </c>
      <c r="I130" s="333">
        <v>1700</v>
      </c>
      <c r="J130" s="333">
        <v>1700</v>
      </c>
      <c r="K130" s="1067">
        <v>1986.7</v>
      </c>
      <c r="L130" s="236">
        <v>2000</v>
      </c>
      <c r="M130" s="1201"/>
      <c r="O130" s="440"/>
      <c r="P130" s="440"/>
      <c r="Q130" s="155"/>
    </row>
    <row r="131" spans="1:18" x14ac:dyDescent="0.2">
      <c r="A131" s="101">
        <v>633</v>
      </c>
      <c r="B131" s="100" t="s">
        <v>152</v>
      </c>
      <c r="C131" s="137" t="s">
        <v>232</v>
      </c>
      <c r="D131" s="171"/>
      <c r="E131" s="237"/>
      <c r="F131" s="237"/>
      <c r="G131" s="237">
        <v>207.04</v>
      </c>
      <c r="H131" s="849"/>
      <c r="I131" s="333">
        <v>30</v>
      </c>
      <c r="J131" s="333">
        <v>30</v>
      </c>
      <c r="K131" s="1067">
        <v>22.95</v>
      </c>
      <c r="L131" s="236"/>
      <c r="M131" s="1201"/>
      <c r="O131" s="440"/>
      <c r="P131" s="440"/>
      <c r="Q131" s="155"/>
    </row>
    <row r="132" spans="1:18" x14ac:dyDescent="0.2">
      <c r="A132" s="101">
        <v>634</v>
      </c>
      <c r="B132" s="100"/>
      <c r="C132" s="137" t="s">
        <v>221</v>
      </c>
      <c r="D132" s="135">
        <f>SUM(D133:D135)</f>
        <v>4800</v>
      </c>
      <c r="E132" s="25">
        <f>E133+E134+E135</f>
        <v>6600</v>
      </c>
      <c r="F132" s="25">
        <f>SUM(F133:F135)</f>
        <v>4800</v>
      </c>
      <c r="G132" s="25">
        <f>G133+G134+G135</f>
        <v>6977.4400000000005</v>
      </c>
      <c r="H132" s="336">
        <f>SUM(H133,H134,H135)</f>
        <v>5850</v>
      </c>
      <c r="I132" s="24">
        <f>SUM(I133,I134,I135)</f>
        <v>5350</v>
      </c>
      <c r="J132" s="24">
        <f>SUM(J133,J134,J135)</f>
        <v>5350</v>
      </c>
      <c r="K132" s="1057">
        <f>SUM(K133,K134,K135)</f>
        <v>4871.45</v>
      </c>
      <c r="L132" s="22">
        <f>SUM(L133,L134,L135)</f>
        <v>5350</v>
      </c>
      <c r="M132" s="1197"/>
      <c r="O132" s="155"/>
      <c r="P132" s="155"/>
      <c r="Q132" s="155"/>
    </row>
    <row r="133" spans="1:18" x14ac:dyDescent="0.2">
      <c r="A133" s="101">
        <v>634</v>
      </c>
      <c r="B133" s="100" t="s">
        <v>20</v>
      </c>
      <c r="C133" s="137" t="s">
        <v>222</v>
      </c>
      <c r="D133" s="171">
        <v>3200</v>
      </c>
      <c r="E133" s="237">
        <v>4000</v>
      </c>
      <c r="F133" s="237">
        <v>4000</v>
      </c>
      <c r="G133" s="237">
        <v>3804.09</v>
      </c>
      <c r="H133" s="849">
        <v>3500</v>
      </c>
      <c r="I133" s="333">
        <v>3500</v>
      </c>
      <c r="J133" s="333">
        <v>3500</v>
      </c>
      <c r="K133" s="1067">
        <v>3751.56</v>
      </c>
      <c r="L133" s="236">
        <v>4000</v>
      </c>
      <c r="M133" s="1201"/>
      <c r="O133" s="371"/>
      <c r="P133" s="440"/>
      <c r="Q133" s="440"/>
      <c r="R133" s="175"/>
    </row>
    <row r="134" spans="1:18" x14ac:dyDescent="0.2">
      <c r="A134" s="101">
        <v>634</v>
      </c>
      <c r="B134" s="100" t="s">
        <v>15</v>
      </c>
      <c r="C134" s="137" t="s">
        <v>223</v>
      </c>
      <c r="D134" s="171">
        <v>1300</v>
      </c>
      <c r="E134" s="237">
        <v>2200</v>
      </c>
      <c r="F134" s="237">
        <v>500</v>
      </c>
      <c r="G134" s="237">
        <v>2836.38</v>
      </c>
      <c r="H134" s="849">
        <v>2000</v>
      </c>
      <c r="I134" s="333">
        <v>1500</v>
      </c>
      <c r="J134" s="333">
        <v>1500</v>
      </c>
      <c r="K134" s="1067">
        <v>782.92</v>
      </c>
      <c r="L134" s="236">
        <v>1000</v>
      </c>
      <c r="M134" s="1201"/>
      <c r="O134" s="440"/>
      <c r="P134" s="440"/>
      <c r="Q134" s="440"/>
    </row>
    <row r="135" spans="1:18" x14ac:dyDescent="0.2">
      <c r="A135" s="101">
        <v>634</v>
      </c>
      <c r="B135" s="100" t="s">
        <v>88</v>
      </c>
      <c r="C135" s="137" t="s">
        <v>224</v>
      </c>
      <c r="D135" s="171">
        <v>300</v>
      </c>
      <c r="E135" s="237">
        <v>400</v>
      </c>
      <c r="F135" s="237">
        <v>300</v>
      </c>
      <c r="G135" s="237">
        <v>336.97</v>
      </c>
      <c r="H135" s="849">
        <v>350</v>
      </c>
      <c r="I135" s="333">
        <v>350</v>
      </c>
      <c r="J135" s="333">
        <v>350</v>
      </c>
      <c r="K135" s="1067">
        <v>336.97</v>
      </c>
      <c r="L135" s="236">
        <v>350</v>
      </c>
      <c r="M135" s="1201"/>
      <c r="O135" s="440"/>
      <c r="P135" s="440"/>
      <c r="Q135" s="440"/>
      <c r="R135" s="49"/>
    </row>
    <row r="136" spans="1:18" x14ac:dyDescent="0.2">
      <c r="A136" s="101">
        <v>635</v>
      </c>
      <c r="B136" s="100"/>
      <c r="C136" s="137" t="s">
        <v>225</v>
      </c>
      <c r="D136" s="135">
        <v>1600</v>
      </c>
      <c r="E136" s="25">
        <v>0</v>
      </c>
      <c r="F136" s="25">
        <v>100</v>
      </c>
      <c r="G136" s="25">
        <v>93.97</v>
      </c>
      <c r="H136" s="336">
        <v>100</v>
      </c>
      <c r="I136" s="24">
        <v>400</v>
      </c>
      <c r="J136" s="24">
        <v>400</v>
      </c>
      <c r="K136" s="1057">
        <v>3195.39</v>
      </c>
      <c r="L136" s="22">
        <v>100</v>
      </c>
      <c r="M136" s="1201"/>
      <c r="O136" s="440"/>
      <c r="P136" s="440"/>
      <c r="Q136" s="440"/>
      <c r="R136" s="49"/>
    </row>
    <row r="137" spans="1:18" x14ac:dyDescent="0.2">
      <c r="A137" s="101">
        <v>637</v>
      </c>
      <c r="B137" s="100"/>
      <c r="C137" s="137" t="s">
        <v>226</v>
      </c>
      <c r="D137" s="135">
        <v>3500</v>
      </c>
      <c r="E137" s="25">
        <v>350</v>
      </c>
      <c r="F137" s="25">
        <v>350</v>
      </c>
      <c r="G137" s="25">
        <v>425.6</v>
      </c>
      <c r="H137" s="336">
        <v>300</v>
      </c>
      <c r="I137" s="24">
        <v>400</v>
      </c>
      <c r="J137" s="24">
        <v>400</v>
      </c>
      <c r="K137" s="1057">
        <v>571.29</v>
      </c>
      <c r="L137" s="22">
        <v>300</v>
      </c>
      <c r="M137" s="1197"/>
      <c r="O137" s="155"/>
      <c r="P137" s="155"/>
      <c r="Q137" s="155"/>
      <c r="R137" s="49"/>
    </row>
    <row r="138" spans="1:18" x14ac:dyDescent="0.2">
      <c r="A138" s="101">
        <v>642</v>
      </c>
      <c r="B138" s="100"/>
      <c r="C138" s="137" t="s">
        <v>227</v>
      </c>
      <c r="D138" s="135">
        <v>66</v>
      </c>
      <c r="E138" s="25">
        <v>66</v>
      </c>
      <c r="F138" s="25">
        <v>100</v>
      </c>
      <c r="G138" s="25">
        <v>66</v>
      </c>
      <c r="H138" s="336">
        <v>100</v>
      </c>
      <c r="I138" s="24">
        <v>66</v>
      </c>
      <c r="J138" s="24">
        <v>66</v>
      </c>
      <c r="K138" s="1057">
        <v>66</v>
      </c>
      <c r="L138" s="22">
        <v>100</v>
      </c>
      <c r="M138" s="1197"/>
      <c r="O138" s="155"/>
      <c r="P138" s="155"/>
      <c r="Q138" s="155"/>
    </row>
    <row r="139" spans="1:18" ht="13.5" thickBot="1" x14ac:dyDescent="0.25">
      <c r="A139" s="377">
        <v>637</v>
      </c>
      <c r="B139" s="378" t="s">
        <v>186</v>
      </c>
      <c r="C139" s="161" t="s">
        <v>228</v>
      </c>
      <c r="D139" s="157">
        <v>1175</v>
      </c>
      <c r="E139" s="441">
        <v>0</v>
      </c>
      <c r="F139" s="441">
        <v>0</v>
      </c>
      <c r="G139" s="441">
        <v>0</v>
      </c>
      <c r="H139" s="756">
        <v>0</v>
      </c>
      <c r="I139" s="442">
        <v>0</v>
      </c>
      <c r="J139" s="442">
        <v>0</v>
      </c>
      <c r="K139" s="1089">
        <v>0</v>
      </c>
      <c r="L139" s="443">
        <v>0</v>
      </c>
      <c r="M139" s="1197"/>
      <c r="O139" s="155"/>
      <c r="P139" s="155"/>
      <c r="Q139" s="155"/>
      <c r="R139" s="444"/>
    </row>
    <row r="140" spans="1:18" ht="13.5" thickBot="1" x14ac:dyDescent="0.25">
      <c r="A140" s="445"/>
      <c r="B140" s="3"/>
      <c r="C140" s="3"/>
      <c r="D140" s="152"/>
      <c r="E140" s="152"/>
      <c r="F140" s="4"/>
      <c r="G140" s="152"/>
      <c r="H140" s="152"/>
      <c r="I140" s="152"/>
      <c r="J140" s="152"/>
      <c r="K140" s="125"/>
      <c r="L140" s="152"/>
    </row>
    <row r="141" spans="1:18" s="6" customFormat="1" ht="13.5" thickBot="1" x14ac:dyDescent="0.25">
      <c r="A141" s="397" t="s">
        <v>229</v>
      </c>
      <c r="B141" s="398"/>
      <c r="C141" s="398"/>
      <c r="D141" s="446">
        <f>D142+D143+D149+D156+D157</f>
        <v>13870</v>
      </c>
      <c r="E141" s="447">
        <f>SUM(E142,E143,E149,E154,E155,E157,E156)</f>
        <v>12592</v>
      </c>
      <c r="F141" s="447">
        <f>F142+F143+F149+F154+F155+F156+F157</f>
        <v>12400</v>
      </c>
      <c r="G141" s="447">
        <f>SUM(G142,G143,G149,G154,G155,G157,G156)</f>
        <v>7591.9599999999991</v>
      </c>
      <c r="H141" s="600">
        <f>SUM(H142,H143,H149,H154,H155,H157)+H156</f>
        <v>9850</v>
      </c>
      <c r="I141" s="276">
        <f>SUM(I142,I143,I149,I154,I155,I157)+I156</f>
        <v>9727</v>
      </c>
      <c r="J141" s="276">
        <f>SUM(J142,J143,J149,J154,J155,J157)+J156</f>
        <v>9727</v>
      </c>
      <c r="K141" s="1090">
        <f>SUM(K142,K143,K149,K154,K155,K157)+K156</f>
        <v>8981.2899999999991</v>
      </c>
      <c r="L141" s="448">
        <f>SUM(L142,L143,L149,L154,L155,L157)+L156</f>
        <v>9350</v>
      </c>
      <c r="M141" s="1191"/>
      <c r="N141" s="376"/>
      <c r="O141" s="277"/>
      <c r="P141" s="277"/>
      <c r="Q141" s="277"/>
    </row>
    <row r="142" spans="1:18" s="3" customFormat="1" x14ac:dyDescent="0.2">
      <c r="A142" s="449">
        <v>632</v>
      </c>
      <c r="B142" s="407"/>
      <c r="C142" s="408" t="s">
        <v>205</v>
      </c>
      <c r="D142" s="450">
        <v>3100</v>
      </c>
      <c r="E142" s="409">
        <v>2270</v>
      </c>
      <c r="F142" s="409">
        <v>2000</v>
      </c>
      <c r="G142" s="409">
        <v>1293.6600000000001</v>
      </c>
      <c r="H142" s="863">
        <v>2000</v>
      </c>
      <c r="I142" s="410">
        <v>2270</v>
      </c>
      <c r="J142" s="437">
        <v>2270</v>
      </c>
      <c r="K142" s="1091">
        <v>1881.36</v>
      </c>
      <c r="L142" s="451">
        <v>2000</v>
      </c>
      <c r="M142" s="1197"/>
      <c r="O142" s="154"/>
      <c r="P142" s="155"/>
      <c r="Q142" s="155"/>
      <c r="R142" s="1"/>
    </row>
    <row r="143" spans="1:18" x14ac:dyDescent="0.2">
      <c r="A143" s="452">
        <v>633</v>
      </c>
      <c r="B143" s="414"/>
      <c r="C143" s="415" t="s">
        <v>206</v>
      </c>
      <c r="D143" s="453">
        <f>SUM(D144:D147)</f>
        <v>50</v>
      </c>
      <c r="E143" s="416">
        <f t="shared" ref="E143" si="23">E144+E145+E146+E147+E148</f>
        <v>3072</v>
      </c>
      <c r="F143" s="416">
        <f>SUM(F144:F148)</f>
        <v>3500</v>
      </c>
      <c r="G143" s="416">
        <f t="shared" ref="G143:L143" si="24">G144+G145+G146+G147+G148</f>
        <v>3370.59</v>
      </c>
      <c r="H143" s="858">
        <f t="shared" si="24"/>
        <v>4500</v>
      </c>
      <c r="I143" s="417">
        <f t="shared" si="24"/>
        <v>4301</v>
      </c>
      <c r="J143" s="24">
        <f t="shared" ref="J143" si="25">J144+J145+J146+J147+J148</f>
        <v>4301</v>
      </c>
      <c r="K143" s="1092">
        <f t="shared" ref="K143" si="26">K144+K145+K146+K147+K148</f>
        <v>3650.2799999999997</v>
      </c>
      <c r="L143" s="454">
        <f t="shared" si="24"/>
        <v>4500</v>
      </c>
      <c r="M143" s="1197"/>
      <c r="O143" s="154"/>
      <c r="P143" s="154"/>
      <c r="Q143" s="154"/>
    </row>
    <row r="144" spans="1:18" x14ac:dyDescent="0.2">
      <c r="A144" s="452">
        <v>633</v>
      </c>
      <c r="B144" s="414" t="s">
        <v>20</v>
      </c>
      <c r="C144" s="415" t="s">
        <v>230</v>
      </c>
      <c r="D144" s="455">
        <v>0</v>
      </c>
      <c r="E144" s="456">
        <v>72</v>
      </c>
      <c r="F144" s="456">
        <v>500</v>
      </c>
      <c r="G144" s="456">
        <v>0</v>
      </c>
      <c r="H144" s="859">
        <v>500</v>
      </c>
      <c r="I144" s="457">
        <v>501</v>
      </c>
      <c r="J144" s="333">
        <v>501</v>
      </c>
      <c r="K144" s="1093">
        <v>0</v>
      </c>
      <c r="L144" s="458">
        <v>500</v>
      </c>
      <c r="M144" s="1201"/>
      <c r="O144" s="155"/>
      <c r="P144" s="440"/>
      <c r="Q144" s="440"/>
    </row>
    <row r="145" spans="1:18" x14ac:dyDescent="0.2">
      <c r="A145" s="459">
        <v>633</v>
      </c>
      <c r="B145" s="460" t="s">
        <v>97</v>
      </c>
      <c r="C145" s="461" t="s">
        <v>231</v>
      </c>
      <c r="D145" s="462">
        <v>0</v>
      </c>
      <c r="E145" s="463">
        <v>2000</v>
      </c>
      <c r="F145" s="463">
        <v>2000</v>
      </c>
      <c r="G145" s="463">
        <v>3000</v>
      </c>
      <c r="H145" s="860">
        <v>3000</v>
      </c>
      <c r="I145" s="464">
        <v>3000</v>
      </c>
      <c r="J145" s="298">
        <v>3000</v>
      </c>
      <c r="K145" s="1094">
        <v>3000</v>
      </c>
      <c r="L145" s="465">
        <v>3000</v>
      </c>
      <c r="M145" s="1202"/>
      <c r="O145" s="466"/>
      <c r="P145" s="271"/>
      <c r="Q145" s="440"/>
    </row>
    <row r="146" spans="1:18" x14ac:dyDescent="0.2">
      <c r="A146" s="452">
        <v>633</v>
      </c>
      <c r="B146" s="414" t="s">
        <v>97</v>
      </c>
      <c r="C146" s="415" t="s">
        <v>231</v>
      </c>
      <c r="D146" s="455">
        <v>0</v>
      </c>
      <c r="E146" s="456">
        <v>400</v>
      </c>
      <c r="F146" s="456">
        <v>400</v>
      </c>
      <c r="G146" s="456">
        <v>43.59</v>
      </c>
      <c r="H146" s="859">
        <v>400</v>
      </c>
      <c r="I146" s="457">
        <v>400</v>
      </c>
      <c r="J146" s="333">
        <v>400</v>
      </c>
      <c r="K146" s="1093">
        <v>310.74</v>
      </c>
      <c r="L146" s="458">
        <v>400</v>
      </c>
      <c r="M146" s="1201"/>
      <c r="O146" s="154"/>
      <c r="P146" s="440"/>
      <c r="Q146" s="440"/>
    </row>
    <row r="147" spans="1:18" x14ac:dyDescent="0.2">
      <c r="A147" s="467">
        <v>633</v>
      </c>
      <c r="B147" s="420" t="s">
        <v>81</v>
      </c>
      <c r="C147" s="421" t="s">
        <v>207</v>
      </c>
      <c r="D147" s="468">
        <v>50</v>
      </c>
      <c r="E147" s="456">
        <v>100</v>
      </c>
      <c r="F147" s="456">
        <v>100</v>
      </c>
      <c r="G147" s="456">
        <v>147.06</v>
      </c>
      <c r="H147" s="859">
        <v>100</v>
      </c>
      <c r="I147" s="457">
        <v>300</v>
      </c>
      <c r="J147" s="333">
        <v>300</v>
      </c>
      <c r="K147" s="1093">
        <v>319.45999999999998</v>
      </c>
      <c r="L147" s="458">
        <v>100</v>
      </c>
      <c r="M147" s="1201"/>
      <c r="O147" s="155"/>
      <c r="P147" s="440"/>
      <c r="Q147" s="440"/>
    </row>
    <row r="148" spans="1:18" x14ac:dyDescent="0.2">
      <c r="A148" s="452">
        <v>633</v>
      </c>
      <c r="B148" s="414" t="s">
        <v>152</v>
      </c>
      <c r="C148" s="415" t="s">
        <v>232</v>
      </c>
      <c r="D148" s="453">
        <v>0</v>
      </c>
      <c r="E148" s="456">
        <v>500</v>
      </c>
      <c r="F148" s="456">
        <v>500</v>
      </c>
      <c r="G148" s="456">
        <v>179.94</v>
      </c>
      <c r="H148" s="859">
        <v>500</v>
      </c>
      <c r="I148" s="457">
        <v>100</v>
      </c>
      <c r="J148" s="333">
        <v>100</v>
      </c>
      <c r="K148" s="1093">
        <v>20.079999999999998</v>
      </c>
      <c r="L148" s="458">
        <v>500</v>
      </c>
      <c r="M148" s="1201"/>
      <c r="O148" s="155"/>
      <c r="P148" s="440"/>
      <c r="Q148" s="155"/>
    </row>
    <row r="149" spans="1:18" x14ac:dyDescent="0.2">
      <c r="A149" s="469">
        <v>634</v>
      </c>
      <c r="B149" s="49"/>
      <c r="C149" s="470" t="s">
        <v>221</v>
      </c>
      <c r="D149" s="471">
        <f>SUM(D150:D153)</f>
        <v>720</v>
      </c>
      <c r="E149" s="416">
        <f>E150+E152+E153+E151</f>
        <v>1300</v>
      </c>
      <c r="F149" s="416">
        <f>SUM(F150:F153)</f>
        <v>1300</v>
      </c>
      <c r="G149" s="416">
        <f>G150+G152+G153+G151</f>
        <v>1728.31</v>
      </c>
      <c r="H149" s="858">
        <f>H150+H152+H153+H151</f>
        <v>1350</v>
      </c>
      <c r="I149" s="417">
        <f>I150+I152+I153+I151</f>
        <v>1360</v>
      </c>
      <c r="J149" s="24">
        <f>J150+J152+J153+J151</f>
        <v>1360</v>
      </c>
      <c r="K149" s="1092">
        <f>K150+K152+K153+K151</f>
        <v>1044.5500000000002</v>
      </c>
      <c r="L149" s="454">
        <v>1050</v>
      </c>
      <c r="M149" s="1197"/>
      <c r="O149" s="155"/>
      <c r="P149" s="155"/>
      <c r="Q149" s="155"/>
    </row>
    <row r="150" spans="1:18" x14ac:dyDescent="0.2">
      <c r="A150" s="472">
        <v>634</v>
      </c>
      <c r="B150" s="414" t="s">
        <v>20</v>
      </c>
      <c r="C150" s="415" t="s">
        <v>222</v>
      </c>
      <c r="D150" s="455">
        <v>320</v>
      </c>
      <c r="E150" s="456">
        <v>500</v>
      </c>
      <c r="F150" s="456">
        <v>500</v>
      </c>
      <c r="G150" s="456">
        <v>360.49</v>
      </c>
      <c r="H150" s="859">
        <v>500</v>
      </c>
      <c r="I150" s="457">
        <v>500</v>
      </c>
      <c r="J150" s="333">
        <v>500</v>
      </c>
      <c r="K150" s="1093">
        <v>435.42</v>
      </c>
      <c r="L150" s="458">
        <v>500</v>
      </c>
      <c r="M150" s="1201"/>
      <c r="O150" s="440"/>
      <c r="P150" s="440"/>
      <c r="Q150" s="440"/>
      <c r="R150" s="334"/>
    </row>
    <row r="151" spans="1:18" x14ac:dyDescent="0.2">
      <c r="A151" s="472">
        <v>634</v>
      </c>
      <c r="B151" s="414" t="s">
        <v>15</v>
      </c>
      <c r="C151" s="415" t="s">
        <v>233</v>
      </c>
      <c r="D151" s="455">
        <v>0</v>
      </c>
      <c r="E151" s="456">
        <v>300</v>
      </c>
      <c r="F151" s="456">
        <v>300</v>
      </c>
      <c r="G151" s="456">
        <v>1007.82</v>
      </c>
      <c r="H151" s="859">
        <v>300</v>
      </c>
      <c r="I151" s="457">
        <v>300</v>
      </c>
      <c r="J151" s="333">
        <v>300</v>
      </c>
      <c r="K151" s="1093">
        <v>249.13</v>
      </c>
      <c r="L151" s="458">
        <v>300</v>
      </c>
      <c r="M151" s="1201"/>
      <c r="O151" s="440"/>
      <c r="P151" s="440"/>
      <c r="Q151" s="440"/>
      <c r="R151" s="334"/>
    </row>
    <row r="152" spans="1:18" x14ac:dyDescent="0.2">
      <c r="A152" s="472">
        <v>634</v>
      </c>
      <c r="B152" s="414" t="s">
        <v>97</v>
      </c>
      <c r="C152" s="415" t="s">
        <v>234</v>
      </c>
      <c r="D152" s="455">
        <v>200</v>
      </c>
      <c r="E152" s="456">
        <v>200</v>
      </c>
      <c r="F152" s="456">
        <v>200</v>
      </c>
      <c r="G152" s="456">
        <v>0</v>
      </c>
      <c r="H152" s="859">
        <v>200</v>
      </c>
      <c r="I152" s="457">
        <v>200</v>
      </c>
      <c r="J152" s="333">
        <v>200</v>
      </c>
      <c r="K152" s="1093">
        <v>0</v>
      </c>
      <c r="L152" s="458">
        <v>200</v>
      </c>
      <c r="M152" s="1201"/>
      <c r="O152" s="440"/>
      <c r="P152" s="440"/>
      <c r="Q152" s="440"/>
    </row>
    <row r="153" spans="1:18" x14ac:dyDescent="0.2">
      <c r="A153" s="472">
        <v>634</v>
      </c>
      <c r="B153" s="414" t="s">
        <v>88</v>
      </c>
      <c r="C153" s="415" t="s">
        <v>224</v>
      </c>
      <c r="D153" s="455">
        <v>200</v>
      </c>
      <c r="E153" s="456">
        <v>300</v>
      </c>
      <c r="F153" s="456">
        <v>300</v>
      </c>
      <c r="G153" s="456">
        <v>360</v>
      </c>
      <c r="H153" s="859">
        <v>350</v>
      </c>
      <c r="I153" s="457">
        <v>360</v>
      </c>
      <c r="J153" s="333">
        <v>360</v>
      </c>
      <c r="K153" s="1093">
        <v>360</v>
      </c>
      <c r="L153" s="458">
        <v>350</v>
      </c>
      <c r="M153" s="1201"/>
      <c r="O153" s="440"/>
      <c r="P153" s="440"/>
      <c r="Q153" s="440"/>
    </row>
    <row r="154" spans="1:18" x14ac:dyDescent="0.2">
      <c r="A154" s="452">
        <v>635</v>
      </c>
      <c r="B154" s="414"/>
      <c r="C154" s="415" t="s">
        <v>209</v>
      </c>
      <c r="D154" s="453">
        <v>0</v>
      </c>
      <c r="E154" s="416">
        <v>550</v>
      </c>
      <c r="F154" s="416">
        <v>300</v>
      </c>
      <c r="G154" s="416">
        <v>0</v>
      </c>
      <c r="H154" s="858">
        <v>500</v>
      </c>
      <c r="I154" s="417">
        <v>500</v>
      </c>
      <c r="J154" s="24">
        <v>500</v>
      </c>
      <c r="K154" s="1092">
        <v>0</v>
      </c>
      <c r="L154" s="454">
        <v>500</v>
      </c>
      <c r="M154" s="1197"/>
      <c r="O154" s="155"/>
      <c r="P154" s="155"/>
      <c r="Q154" s="155"/>
    </row>
    <row r="155" spans="1:18" x14ac:dyDescent="0.2">
      <c r="A155" s="459">
        <v>637</v>
      </c>
      <c r="B155" s="460" t="s">
        <v>86</v>
      </c>
      <c r="C155" s="461" t="s">
        <v>235</v>
      </c>
      <c r="D155" s="473">
        <v>0</v>
      </c>
      <c r="E155" s="474">
        <v>0</v>
      </c>
      <c r="F155" s="474">
        <v>0</v>
      </c>
      <c r="G155" s="474">
        <v>0</v>
      </c>
      <c r="H155" s="861">
        <v>0</v>
      </c>
      <c r="I155" s="475">
        <v>0</v>
      </c>
      <c r="J155" s="99">
        <v>0</v>
      </c>
      <c r="K155" s="1095">
        <v>0</v>
      </c>
      <c r="L155" s="476">
        <v>0</v>
      </c>
      <c r="M155" s="1198"/>
      <c r="O155" s="466"/>
      <c r="P155" s="271"/>
      <c r="Q155" s="155"/>
    </row>
    <row r="156" spans="1:18" x14ac:dyDescent="0.2">
      <c r="A156" s="452">
        <v>637</v>
      </c>
      <c r="B156" s="414"/>
      <c r="C156" s="415" t="s">
        <v>226</v>
      </c>
      <c r="D156" s="453">
        <v>1000</v>
      </c>
      <c r="E156" s="474">
        <v>400</v>
      </c>
      <c r="F156" s="474">
        <v>300</v>
      </c>
      <c r="G156" s="474">
        <v>1199.4000000000001</v>
      </c>
      <c r="H156" s="861">
        <v>500</v>
      </c>
      <c r="I156" s="475">
        <v>1296</v>
      </c>
      <c r="J156" s="99">
        <v>1296</v>
      </c>
      <c r="K156" s="1095">
        <v>2405.1</v>
      </c>
      <c r="L156" s="476">
        <v>300</v>
      </c>
      <c r="M156" s="1198"/>
      <c r="O156" s="466"/>
      <c r="P156" s="271"/>
      <c r="Q156" s="155"/>
    </row>
    <row r="157" spans="1:18" ht="13.5" thickBot="1" x14ac:dyDescent="0.25">
      <c r="A157" s="467">
        <v>642</v>
      </c>
      <c r="B157" s="420" t="s">
        <v>15</v>
      </c>
      <c r="C157" s="421" t="s">
        <v>236</v>
      </c>
      <c r="D157" s="477">
        <v>9000</v>
      </c>
      <c r="E157" s="422">
        <v>5000</v>
      </c>
      <c r="F157" s="422">
        <v>5000</v>
      </c>
      <c r="G157" s="422">
        <v>0</v>
      </c>
      <c r="H157" s="862">
        <v>1000</v>
      </c>
      <c r="I157" s="423">
        <v>0</v>
      </c>
      <c r="J157" s="16">
        <v>0</v>
      </c>
      <c r="K157" s="1096">
        <v>0</v>
      </c>
      <c r="L157" s="478">
        <v>1000</v>
      </c>
      <c r="M157" s="1197"/>
      <c r="O157" s="155"/>
      <c r="P157" s="155"/>
      <c r="Q157" s="155"/>
      <c r="R157" s="479"/>
    </row>
    <row r="158" spans="1:18" ht="13.5" thickBot="1" x14ac:dyDescent="0.25">
      <c r="A158" s="480" t="s">
        <v>237</v>
      </c>
      <c r="B158" s="481"/>
      <c r="C158" s="482" t="s">
        <v>238</v>
      </c>
      <c r="D158" s="483">
        <f>D119+D141</f>
        <v>77551</v>
      </c>
      <c r="E158" s="485">
        <f t="shared" ref="E158" si="27">E119+E141</f>
        <v>86023</v>
      </c>
      <c r="F158" s="484">
        <f t="shared" ref="F158:L158" si="28">F119+F141</f>
        <v>79010</v>
      </c>
      <c r="G158" s="485">
        <f t="shared" si="28"/>
        <v>87654.180000000022</v>
      </c>
      <c r="H158" s="842">
        <f t="shared" si="28"/>
        <v>88650</v>
      </c>
      <c r="I158" s="486">
        <f t="shared" si="28"/>
        <v>92694</v>
      </c>
      <c r="J158" s="486">
        <f t="shared" ref="J158" si="29">J119+J141</f>
        <v>92694</v>
      </c>
      <c r="K158" s="1097">
        <f t="shared" ref="K158" si="30">K119+K141</f>
        <v>96281.529999999984</v>
      </c>
      <c r="L158" s="487">
        <f t="shared" si="28"/>
        <v>87500</v>
      </c>
      <c r="M158" s="1203"/>
      <c r="N158" s="403"/>
      <c r="O158" s="277"/>
      <c r="P158" s="277"/>
      <c r="Q158" s="277"/>
      <c r="R158" s="444"/>
    </row>
    <row r="159" spans="1:18" x14ac:dyDescent="0.2">
      <c r="A159" s="488"/>
      <c r="B159" s="489"/>
      <c r="C159" s="490"/>
      <c r="D159" s="490"/>
      <c r="E159" s="491"/>
      <c r="F159" s="490"/>
      <c r="G159" s="491"/>
      <c r="H159" s="491"/>
      <c r="I159" s="491"/>
      <c r="J159" s="491"/>
      <c r="K159" s="492"/>
      <c r="L159" s="492"/>
      <c r="M159" s="1205"/>
      <c r="N159" s="493"/>
      <c r="O159" s="168"/>
      <c r="P159" s="168"/>
      <c r="Q159" s="168"/>
    </row>
    <row r="160" spans="1:18" hidden="1" x14ac:dyDescent="0.2">
      <c r="A160" s="488"/>
      <c r="B160" s="489"/>
      <c r="C160" s="490"/>
      <c r="D160" s="490"/>
      <c r="E160" s="491"/>
      <c r="F160" s="490"/>
      <c r="G160" s="491"/>
      <c r="H160" s="491"/>
      <c r="I160" s="491"/>
      <c r="J160" s="491"/>
      <c r="K160" s="492"/>
      <c r="L160" s="492"/>
      <c r="M160" s="1205"/>
      <c r="N160" s="493"/>
      <c r="O160" s="168"/>
      <c r="P160" s="168"/>
      <c r="Q160" s="168"/>
    </row>
    <row r="161" spans="1:17" hidden="1" x14ac:dyDescent="0.2">
      <c r="A161" s="488"/>
      <c r="B161" s="489"/>
      <c r="C161" s="490"/>
      <c r="D161" s="490"/>
      <c r="E161" s="491"/>
      <c r="F161" s="490"/>
      <c r="G161" s="491"/>
      <c r="H161" s="491"/>
      <c r="I161" s="491"/>
      <c r="J161" s="491"/>
      <c r="K161" s="492"/>
      <c r="L161" s="492"/>
      <c r="M161" s="1205"/>
      <c r="N161" s="493"/>
      <c r="O161" s="168"/>
      <c r="P161" s="168"/>
      <c r="Q161" s="168"/>
    </row>
    <row r="162" spans="1:17" x14ac:dyDescent="0.2">
      <c r="A162" s="488"/>
      <c r="B162" s="489"/>
      <c r="C162" s="490"/>
      <c r="D162" s="490"/>
      <c r="E162" s="491"/>
      <c r="F162" s="490"/>
      <c r="G162" s="491"/>
      <c r="H162" s="491"/>
      <c r="I162" s="491"/>
      <c r="J162" s="491"/>
      <c r="K162" s="492"/>
      <c r="L162" s="492"/>
      <c r="M162" s="1205"/>
      <c r="N162" s="493"/>
      <c r="O162" s="168"/>
      <c r="P162" s="168"/>
      <c r="Q162" s="168"/>
    </row>
    <row r="163" spans="1:17" x14ac:dyDescent="0.2">
      <c r="A163" s="488"/>
      <c r="B163" s="489"/>
      <c r="C163" s="490"/>
      <c r="D163" s="490"/>
      <c r="E163" s="491"/>
      <c r="F163" s="490"/>
      <c r="G163" s="491"/>
      <c r="H163" s="491"/>
      <c r="I163" s="491"/>
      <c r="J163" s="491"/>
      <c r="K163" s="492"/>
      <c r="L163" s="492"/>
      <c r="M163" s="1205"/>
      <c r="N163" s="493"/>
      <c r="O163" s="168"/>
      <c r="P163" s="168"/>
      <c r="Q163" s="168"/>
    </row>
    <row r="164" spans="1:17" x14ac:dyDescent="0.2">
      <c r="A164" s="488"/>
      <c r="B164" s="489"/>
      <c r="C164" s="490"/>
      <c r="D164" s="490"/>
      <c r="E164" s="491"/>
      <c r="F164" s="490"/>
      <c r="G164" s="491"/>
      <c r="H164" s="491"/>
      <c r="I164" s="491"/>
      <c r="J164" s="491"/>
      <c r="K164" s="492"/>
      <c r="L164" s="492"/>
      <c r="M164" s="1205"/>
      <c r="N164" s="493"/>
      <c r="O164" s="168"/>
      <c r="P164" s="168"/>
      <c r="Q164" s="168"/>
    </row>
    <row r="165" spans="1:17" x14ac:dyDescent="0.2">
      <c r="A165" s="488"/>
      <c r="B165" s="489"/>
      <c r="C165" s="490"/>
      <c r="D165" s="490"/>
      <c r="E165" s="491"/>
      <c r="F165" s="490"/>
      <c r="G165" s="491"/>
      <c r="H165" s="491"/>
      <c r="I165" s="491"/>
      <c r="J165" s="491"/>
      <c r="K165" s="492"/>
      <c r="L165" s="492"/>
      <c r="M165" s="1205"/>
      <c r="N165" s="493"/>
      <c r="O165" s="168"/>
      <c r="P165" s="168"/>
      <c r="Q165" s="168"/>
    </row>
    <row r="166" spans="1:17" x14ac:dyDescent="0.2">
      <c r="A166" s="488"/>
      <c r="B166" s="489"/>
      <c r="C166" s="490"/>
      <c r="D166" s="490"/>
      <c r="E166" s="491"/>
      <c r="F166" s="490"/>
      <c r="G166" s="491"/>
      <c r="H166" s="491"/>
      <c r="I166" s="491"/>
      <c r="J166" s="491"/>
      <c r="K166" s="492"/>
      <c r="L166" s="492"/>
      <c r="M166" s="1205"/>
      <c r="N166" s="493"/>
      <c r="O166" s="168"/>
      <c r="P166" s="168"/>
      <c r="Q166" s="168"/>
    </row>
    <row r="167" spans="1:17" x14ac:dyDescent="0.2">
      <c r="A167" s="488"/>
      <c r="B167" s="489"/>
      <c r="C167" s="490"/>
      <c r="D167" s="490"/>
      <c r="E167" s="491"/>
      <c r="F167" s="490"/>
      <c r="G167" s="491"/>
      <c r="H167" s="491"/>
      <c r="I167" s="491"/>
      <c r="J167" s="491"/>
      <c r="K167" s="492"/>
      <c r="L167" s="492"/>
      <c r="M167" s="1205"/>
      <c r="N167" s="493"/>
      <c r="O167" s="168"/>
      <c r="P167" s="168"/>
      <c r="Q167" s="168"/>
    </row>
    <row r="168" spans="1:17" x14ac:dyDescent="0.2">
      <c r="A168" s="488"/>
      <c r="B168" s="489"/>
      <c r="C168" s="490"/>
      <c r="D168" s="490"/>
      <c r="E168" s="491"/>
      <c r="F168" s="490"/>
      <c r="G168" s="491"/>
      <c r="H168" s="491"/>
      <c r="I168" s="491"/>
      <c r="J168" s="491"/>
      <c r="K168" s="492"/>
      <c r="L168" s="492"/>
      <c r="M168" s="1205"/>
      <c r="N168" s="493"/>
      <c r="O168" s="168"/>
      <c r="P168" s="168"/>
      <c r="Q168" s="168"/>
    </row>
    <row r="169" spans="1:17" x14ac:dyDescent="0.2">
      <c r="A169" s="488"/>
      <c r="B169" s="489"/>
      <c r="C169" s="490"/>
      <c r="D169" s="490"/>
      <c r="E169" s="491"/>
      <c r="F169" s="490"/>
      <c r="G169" s="491"/>
      <c r="H169" s="491"/>
      <c r="I169" s="491"/>
      <c r="J169" s="491"/>
      <c r="K169" s="492"/>
      <c r="L169" s="492"/>
      <c r="M169" s="1205"/>
      <c r="N169" s="493"/>
      <c r="O169" s="168"/>
      <c r="P169" s="168"/>
      <c r="Q169" s="168"/>
    </row>
    <row r="170" spans="1:17" x14ac:dyDescent="0.2">
      <c r="A170" s="488"/>
      <c r="B170" s="489"/>
      <c r="C170" s="490"/>
      <c r="D170" s="490"/>
      <c r="E170" s="491"/>
      <c r="F170" s="490"/>
      <c r="G170" s="491"/>
      <c r="H170" s="491"/>
      <c r="I170" s="491"/>
      <c r="J170" s="491"/>
      <c r="K170" s="492"/>
      <c r="L170" s="492"/>
      <c r="M170" s="1205"/>
      <c r="N170" s="493"/>
      <c r="O170" s="168"/>
      <c r="P170" s="168"/>
      <c r="Q170" s="168"/>
    </row>
    <row r="171" spans="1:17" x14ac:dyDescent="0.2">
      <c r="A171" s="488"/>
      <c r="B171" s="489"/>
      <c r="C171" s="490"/>
      <c r="D171" s="490"/>
      <c r="E171" s="491"/>
      <c r="F171" s="490"/>
      <c r="G171" s="491"/>
      <c r="H171" s="491"/>
      <c r="I171" s="491"/>
      <c r="J171" s="491"/>
      <c r="K171" s="492"/>
      <c r="L171" s="492"/>
      <c r="M171" s="1205"/>
      <c r="N171" s="493"/>
      <c r="O171" s="168"/>
      <c r="P171" s="168"/>
      <c r="Q171" s="168"/>
    </row>
    <row r="172" spans="1:17" x14ac:dyDescent="0.2">
      <c r="A172" s="488"/>
      <c r="B172" s="489"/>
      <c r="C172" s="490"/>
      <c r="D172" s="490"/>
      <c r="E172" s="491"/>
      <c r="F172" s="490"/>
      <c r="G172" s="491"/>
      <c r="H172" s="491"/>
      <c r="I172" s="491"/>
      <c r="J172" s="491"/>
      <c r="K172" s="492"/>
      <c r="L172" s="492"/>
      <c r="M172" s="1205"/>
      <c r="N172" s="493"/>
      <c r="O172" s="168"/>
      <c r="P172" s="168"/>
      <c r="Q172" s="168"/>
    </row>
    <row r="173" spans="1:17" x14ac:dyDescent="0.2">
      <c r="A173" s="432"/>
      <c r="B173" s="155"/>
      <c r="C173" s="54"/>
      <c r="D173" s="54"/>
      <c r="E173" s="54"/>
      <c r="F173" s="54"/>
      <c r="G173" s="1223" t="s">
        <v>239</v>
      </c>
      <c r="H173" s="1223"/>
      <c r="I173" s="1223"/>
      <c r="J173" s="1223"/>
      <c r="K173" s="1223"/>
      <c r="L173" s="1223"/>
      <c r="M173" s="1189"/>
      <c r="N173" s="494"/>
      <c r="O173" s="494"/>
      <c r="P173" s="494"/>
      <c r="Q173" s="494"/>
    </row>
    <row r="174" spans="1:17" ht="13.5" thickBot="1" x14ac:dyDescent="0.25">
      <c r="A174" s="432"/>
      <c r="B174" s="155"/>
      <c r="C174" s="54"/>
      <c r="D174" s="54"/>
      <c r="E174" s="433"/>
      <c r="F174" s="54"/>
      <c r="G174" s="433"/>
      <c r="H174" s="433"/>
      <c r="I174" s="433"/>
      <c r="J174" s="433"/>
      <c r="K174" s="434"/>
      <c r="L174" s="434"/>
      <c r="M174" s="1205"/>
    </row>
    <row r="175" spans="1:17" s="396" customFormat="1" ht="34.5" thickBot="1" x14ac:dyDescent="0.25">
      <c r="A175" s="265" t="s">
        <v>125</v>
      </c>
      <c r="B175" s="266"/>
      <c r="C175" s="267"/>
      <c r="D175" s="267">
        <v>2014</v>
      </c>
      <c r="E175" s="189" t="s">
        <v>5</v>
      </c>
      <c r="F175" s="187" t="s">
        <v>6</v>
      </c>
      <c r="G175" s="189" t="s">
        <v>417</v>
      </c>
      <c r="H175" s="188" t="s">
        <v>418</v>
      </c>
      <c r="I175" s="188" t="s">
        <v>419</v>
      </c>
      <c r="J175" s="188" t="s">
        <v>437</v>
      </c>
      <c r="K175" s="1058" t="s">
        <v>438</v>
      </c>
      <c r="L175" s="186">
        <v>2020</v>
      </c>
      <c r="M175" s="1204"/>
      <c r="N175" s="394"/>
      <c r="O175" s="395"/>
      <c r="P175" s="269"/>
      <c r="Q175" s="270"/>
    </row>
    <row r="176" spans="1:17" s="6" customFormat="1" ht="13.5" thickBot="1" x14ac:dyDescent="0.25">
      <c r="A176" s="273" t="s">
        <v>240</v>
      </c>
      <c r="B176" s="375"/>
      <c r="C176" s="375"/>
      <c r="D176" s="184">
        <f>D177+D179+D180+D181+D187+D191+D192+D193+D194</f>
        <v>88520</v>
      </c>
      <c r="E176" s="276">
        <f>SUM(E177,E179,E180,E181,E187,E191,E192,E193,E194)+E178</f>
        <v>117150</v>
      </c>
      <c r="F176" s="276">
        <f>F177+F178+F179+F180+F181+F187+F191+F192+F193+F194</f>
        <v>115256</v>
      </c>
      <c r="G176" s="276">
        <f>SUM(G177,G179,G180,G181,G187,G191,G192,G193,G194)+G178</f>
        <v>85175.62999999999</v>
      </c>
      <c r="H176" s="276">
        <f>SUM(H177,H179,H180,H181,H187,H191,H192,H193,H194)+H178</f>
        <v>112150</v>
      </c>
      <c r="I176" s="276">
        <f>SUM(I177,I179,I180,I181,I187,I191,I192,I193,I194)+I178</f>
        <v>90230</v>
      </c>
      <c r="J176" s="276">
        <f>SUM(J177,J179,J180,J181,J187,J191,J192,J193,J194)+J178</f>
        <v>90230</v>
      </c>
      <c r="K176" s="1088">
        <f>SUM(K177,K179,K180,K181,K187,K191,K192,K193,K194)+K178</f>
        <v>85222.31</v>
      </c>
      <c r="L176" s="436">
        <f>SUM(L177,L179,L180,L181,L187,L191,L192,L193,L194)</f>
        <v>111850</v>
      </c>
      <c r="M176" s="1206"/>
      <c r="N176" s="403"/>
      <c r="O176" s="277"/>
      <c r="P176" s="277"/>
      <c r="Q176" s="277"/>
    </row>
    <row r="177" spans="1:18" s="3" customFormat="1" x14ac:dyDescent="0.2">
      <c r="A177" s="92">
        <v>610</v>
      </c>
      <c r="B177" s="91"/>
      <c r="C177" s="280" t="s">
        <v>128</v>
      </c>
      <c r="D177" s="179">
        <v>55000</v>
      </c>
      <c r="E177" s="33">
        <v>63000</v>
      </c>
      <c r="F177" s="33">
        <v>63000</v>
      </c>
      <c r="G177" s="33">
        <v>48317.55</v>
      </c>
      <c r="H177" s="851">
        <v>70000</v>
      </c>
      <c r="I177" s="32">
        <v>52000</v>
      </c>
      <c r="J177" s="32">
        <v>52000</v>
      </c>
      <c r="K177" s="1060">
        <v>50705.27</v>
      </c>
      <c r="L177" s="30">
        <v>70000</v>
      </c>
      <c r="M177" s="1197"/>
      <c r="O177" s="154"/>
      <c r="P177" s="154"/>
      <c r="Q177" s="154"/>
      <c r="R177" s="1"/>
    </row>
    <row r="178" spans="1:18" s="3" customFormat="1" x14ac:dyDescent="0.2">
      <c r="A178" s="281">
        <v>610</v>
      </c>
      <c r="B178" s="495"/>
      <c r="C178" s="283" t="s">
        <v>129</v>
      </c>
      <c r="D178" s="496">
        <v>0</v>
      </c>
      <c r="E178" s="498">
        <v>10000</v>
      </c>
      <c r="F178" s="497">
        <v>10000</v>
      </c>
      <c r="G178" s="498">
        <v>0</v>
      </c>
      <c r="H178" s="854">
        <v>0</v>
      </c>
      <c r="I178" s="24">
        <v>0</v>
      </c>
      <c r="J178" s="24">
        <v>0</v>
      </c>
      <c r="K178" s="1098">
        <v>0</v>
      </c>
      <c r="L178" s="499">
        <v>0</v>
      </c>
      <c r="M178" s="1197"/>
      <c r="O178" s="154"/>
      <c r="P178" s="154"/>
      <c r="Q178" s="154"/>
      <c r="R178" s="1"/>
    </row>
    <row r="179" spans="1:18" x14ac:dyDescent="0.2">
      <c r="A179" s="101">
        <v>620</v>
      </c>
      <c r="B179" s="100"/>
      <c r="C179" s="137" t="s">
        <v>132</v>
      </c>
      <c r="D179" s="135">
        <v>18000</v>
      </c>
      <c r="E179" s="25">
        <v>23000</v>
      </c>
      <c r="F179" s="25">
        <v>23000</v>
      </c>
      <c r="G179" s="25">
        <v>17667.349999999999</v>
      </c>
      <c r="H179" s="336">
        <v>25000</v>
      </c>
      <c r="I179" s="24">
        <v>18000</v>
      </c>
      <c r="J179" s="24">
        <v>18000</v>
      </c>
      <c r="K179" s="1057">
        <v>16706.25</v>
      </c>
      <c r="L179" s="22">
        <v>25000</v>
      </c>
      <c r="M179" s="1197"/>
      <c r="O179" s="154"/>
      <c r="P179" s="154"/>
      <c r="Q179" s="154"/>
    </row>
    <row r="180" spans="1:18" x14ac:dyDescent="0.2">
      <c r="A180" s="101">
        <v>632</v>
      </c>
      <c r="B180" s="100"/>
      <c r="C180" s="137" t="s">
        <v>205</v>
      </c>
      <c r="D180" s="135">
        <v>1650</v>
      </c>
      <c r="E180" s="25">
        <v>1600</v>
      </c>
      <c r="F180" s="25">
        <v>1600</v>
      </c>
      <c r="G180" s="25">
        <v>1422.5</v>
      </c>
      <c r="H180" s="336">
        <v>1600</v>
      </c>
      <c r="I180" s="24">
        <v>1600</v>
      </c>
      <c r="J180" s="24">
        <v>1600</v>
      </c>
      <c r="K180" s="1057">
        <v>1310.83</v>
      </c>
      <c r="L180" s="22">
        <v>1600</v>
      </c>
      <c r="M180" s="1197"/>
      <c r="O180" s="154"/>
      <c r="P180" s="155"/>
      <c r="Q180" s="155"/>
    </row>
    <row r="181" spans="1:18" x14ac:dyDescent="0.2">
      <c r="A181" s="101">
        <v>633</v>
      </c>
      <c r="B181" s="100"/>
      <c r="C181" s="137" t="s">
        <v>206</v>
      </c>
      <c r="D181" s="135">
        <f>SUM(D182:D186)</f>
        <v>5900</v>
      </c>
      <c r="E181" s="23">
        <f>E182+E183+E184+E186+E185</f>
        <v>6200</v>
      </c>
      <c r="F181" s="23">
        <f>SUM(F182:F186)</f>
        <v>6200</v>
      </c>
      <c r="G181" s="23">
        <f>G182+G183+G184+G186+G185</f>
        <v>12172.42</v>
      </c>
      <c r="H181" s="850">
        <f>SUM(H182:H186)</f>
        <v>9200</v>
      </c>
      <c r="I181" s="99">
        <f>SUM(I182:I186)</f>
        <v>14050</v>
      </c>
      <c r="J181" s="99">
        <f>SUM(J182:J186)</f>
        <v>14050</v>
      </c>
      <c r="K181" s="1068">
        <f>SUM(K182:K186)</f>
        <v>12075.26</v>
      </c>
      <c r="L181" s="174">
        <f>L183+L184+L182+L185+L186</f>
        <v>8700</v>
      </c>
      <c r="M181" s="1197"/>
      <c r="N181" s="153"/>
      <c r="O181" s="153"/>
      <c r="P181" s="153"/>
      <c r="Q181" s="153"/>
    </row>
    <row r="182" spans="1:18" x14ac:dyDescent="0.2">
      <c r="A182" s="101">
        <v>633</v>
      </c>
      <c r="B182" s="100" t="s">
        <v>97</v>
      </c>
      <c r="C182" s="137" t="s">
        <v>241</v>
      </c>
      <c r="D182" s="171">
        <v>1000</v>
      </c>
      <c r="E182" s="237">
        <v>1200</v>
      </c>
      <c r="F182" s="237">
        <v>1200</v>
      </c>
      <c r="G182" s="237">
        <v>0</v>
      </c>
      <c r="H182" s="849">
        <v>1200</v>
      </c>
      <c r="I182" s="333">
        <v>1200</v>
      </c>
      <c r="J182" s="333">
        <v>1200</v>
      </c>
      <c r="K182" s="1067">
        <v>1349.9</v>
      </c>
      <c r="L182" s="236">
        <v>1200</v>
      </c>
      <c r="M182" s="1197"/>
      <c r="N182" s="153"/>
      <c r="O182" s="153"/>
      <c r="P182" s="153"/>
      <c r="Q182" s="153"/>
    </row>
    <row r="183" spans="1:18" x14ac:dyDescent="0.2">
      <c r="A183" s="138">
        <v>633</v>
      </c>
      <c r="B183" s="100" t="s">
        <v>81</v>
      </c>
      <c r="C183" s="137" t="s">
        <v>207</v>
      </c>
      <c r="D183" s="171">
        <v>1500</v>
      </c>
      <c r="E183" s="237">
        <v>2500</v>
      </c>
      <c r="F183" s="237">
        <v>2500</v>
      </c>
      <c r="G183" s="237">
        <v>7894.91</v>
      </c>
      <c r="H183" s="849">
        <v>5000</v>
      </c>
      <c r="I183" s="333">
        <v>9000</v>
      </c>
      <c r="J183" s="439">
        <v>9000</v>
      </c>
      <c r="K183" s="1067">
        <v>7259.98</v>
      </c>
      <c r="L183" s="236">
        <v>5000</v>
      </c>
      <c r="M183" s="1201"/>
      <c r="O183" s="155"/>
      <c r="P183" s="440"/>
      <c r="Q183" s="440"/>
    </row>
    <row r="184" spans="1:18" x14ac:dyDescent="0.2">
      <c r="A184" s="138">
        <v>633</v>
      </c>
      <c r="B184" s="100" t="s">
        <v>147</v>
      </c>
      <c r="C184" s="137" t="s">
        <v>242</v>
      </c>
      <c r="D184" s="171">
        <v>200</v>
      </c>
      <c r="E184" s="237">
        <v>500</v>
      </c>
      <c r="F184" s="237">
        <v>500</v>
      </c>
      <c r="G184" s="237">
        <v>1521.59</v>
      </c>
      <c r="H184" s="849">
        <v>1000</v>
      </c>
      <c r="I184" s="333">
        <v>850</v>
      </c>
      <c r="J184" s="333">
        <v>850</v>
      </c>
      <c r="K184" s="1067">
        <v>812.77</v>
      </c>
      <c r="L184" s="236">
        <v>500</v>
      </c>
      <c r="M184" s="1201"/>
      <c r="O184" s="155"/>
      <c r="P184" s="440"/>
      <c r="Q184" s="440"/>
    </row>
    <row r="185" spans="1:18" x14ac:dyDescent="0.2">
      <c r="A185" s="500">
        <v>633</v>
      </c>
      <c r="B185" s="495" t="s">
        <v>147</v>
      </c>
      <c r="C185" s="501" t="s">
        <v>243</v>
      </c>
      <c r="D185" s="496">
        <v>0</v>
      </c>
      <c r="E185" s="502">
        <v>200</v>
      </c>
      <c r="F185" s="502">
        <v>200</v>
      </c>
      <c r="G185" s="502">
        <v>0</v>
      </c>
      <c r="H185" s="855">
        <v>0</v>
      </c>
      <c r="I185" s="503">
        <v>0</v>
      </c>
      <c r="J185" s="503">
        <v>0</v>
      </c>
      <c r="K185" s="1099">
        <v>0</v>
      </c>
      <c r="L185" s="504">
        <v>0</v>
      </c>
      <c r="M185" s="1201"/>
      <c r="O185" s="155"/>
      <c r="P185" s="440"/>
      <c r="Q185" s="440"/>
    </row>
    <row r="186" spans="1:18" x14ac:dyDescent="0.2">
      <c r="A186" s="138">
        <v>633</v>
      </c>
      <c r="B186" s="100" t="s">
        <v>181</v>
      </c>
      <c r="C186" s="137" t="s">
        <v>244</v>
      </c>
      <c r="D186" s="171">
        <v>3200</v>
      </c>
      <c r="E186" s="237">
        <v>1800</v>
      </c>
      <c r="F186" s="237">
        <v>1800</v>
      </c>
      <c r="G186" s="237">
        <v>2755.92</v>
      </c>
      <c r="H186" s="849">
        <v>2000</v>
      </c>
      <c r="I186" s="333">
        <v>3000</v>
      </c>
      <c r="J186" s="333">
        <v>3000</v>
      </c>
      <c r="K186" s="1067">
        <v>2652.61</v>
      </c>
      <c r="L186" s="236">
        <v>2000</v>
      </c>
      <c r="M186" s="1201"/>
      <c r="O186" s="155"/>
      <c r="P186" s="440"/>
      <c r="Q186" s="440"/>
    </row>
    <row r="187" spans="1:18" x14ac:dyDescent="0.2">
      <c r="A187" s="138">
        <v>634</v>
      </c>
      <c r="B187" s="100"/>
      <c r="C187" s="137" t="s">
        <v>221</v>
      </c>
      <c r="D187" s="135">
        <f>SUM(D188:D190)</f>
        <v>4100</v>
      </c>
      <c r="E187" s="25">
        <f t="shared" ref="E187" si="31">SUM(E188,E189,E190)</f>
        <v>7000</v>
      </c>
      <c r="F187" s="25">
        <f>SUM(F188:F190)</f>
        <v>7000</v>
      </c>
      <c r="G187" s="25">
        <f t="shared" ref="G187:L187" si="32">SUM(G188,G189,G190)</f>
        <v>1627.6200000000001</v>
      </c>
      <c r="H187" s="336">
        <f t="shared" si="32"/>
        <v>2100</v>
      </c>
      <c r="I187" s="24">
        <f t="shared" si="32"/>
        <v>2718</v>
      </c>
      <c r="J187" s="24">
        <f t="shared" ref="J187" si="33">SUM(J188,J189,J190)</f>
        <v>2718</v>
      </c>
      <c r="K187" s="1057">
        <f t="shared" ref="K187" si="34">SUM(K188,K189,K190)</f>
        <v>2478.58</v>
      </c>
      <c r="L187" s="22">
        <f t="shared" si="32"/>
        <v>2100</v>
      </c>
      <c r="M187" s="1197"/>
      <c r="O187" s="154"/>
      <c r="P187" s="154"/>
      <c r="Q187" s="154"/>
    </row>
    <row r="188" spans="1:18" x14ac:dyDescent="0.2">
      <c r="A188" s="101">
        <v>634</v>
      </c>
      <c r="B188" s="100" t="s">
        <v>20</v>
      </c>
      <c r="C188" s="137" t="s">
        <v>222</v>
      </c>
      <c r="D188" s="171">
        <v>1900</v>
      </c>
      <c r="E188" s="237">
        <v>4000</v>
      </c>
      <c r="F188" s="237">
        <v>4000</v>
      </c>
      <c r="G188" s="237">
        <v>1285.1500000000001</v>
      </c>
      <c r="H188" s="849">
        <v>1500</v>
      </c>
      <c r="I188" s="333">
        <v>1500</v>
      </c>
      <c r="J188" s="333">
        <v>1500</v>
      </c>
      <c r="K188" s="1067">
        <v>778.12</v>
      </c>
      <c r="L188" s="236">
        <v>1500</v>
      </c>
      <c r="M188" s="1201"/>
      <c r="O188" s="154"/>
      <c r="P188" s="440"/>
      <c r="Q188" s="440"/>
    </row>
    <row r="189" spans="1:18" x14ac:dyDescent="0.2">
      <c r="A189" s="101">
        <v>634</v>
      </c>
      <c r="B189" s="100" t="s">
        <v>88</v>
      </c>
      <c r="C189" s="137" t="s">
        <v>224</v>
      </c>
      <c r="D189" s="171">
        <v>100</v>
      </c>
      <c r="E189" s="237">
        <v>500</v>
      </c>
      <c r="F189" s="237">
        <v>500</v>
      </c>
      <c r="G189" s="237">
        <v>18</v>
      </c>
      <c r="H189" s="849">
        <v>100</v>
      </c>
      <c r="I189" s="333">
        <v>18</v>
      </c>
      <c r="J189" s="333">
        <v>18</v>
      </c>
      <c r="K189" s="1067">
        <v>18</v>
      </c>
      <c r="L189" s="236">
        <v>100</v>
      </c>
      <c r="M189" s="1201"/>
      <c r="O189" s="155"/>
      <c r="P189" s="440"/>
      <c r="Q189" s="440"/>
    </row>
    <row r="190" spans="1:18" x14ac:dyDescent="0.2">
      <c r="A190" s="101">
        <v>634</v>
      </c>
      <c r="B190" s="100" t="s">
        <v>15</v>
      </c>
      <c r="C190" s="137" t="s">
        <v>223</v>
      </c>
      <c r="D190" s="171">
        <v>2100</v>
      </c>
      <c r="E190" s="237">
        <v>2500</v>
      </c>
      <c r="F190" s="237">
        <v>2500</v>
      </c>
      <c r="G190" s="237">
        <v>324.47000000000003</v>
      </c>
      <c r="H190" s="849">
        <v>500</v>
      </c>
      <c r="I190" s="333">
        <v>1200</v>
      </c>
      <c r="J190" s="333">
        <v>1200</v>
      </c>
      <c r="K190" s="1067">
        <v>1682.46</v>
      </c>
      <c r="L190" s="236">
        <v>500</v>
      </c>
      <c r="M190" s="1201"/>
      <c r="O190" s="154"/>
      <c r="P190" s="440"/>
      <c r="Q190" s="440"/>
    </row>
    <row r="191" spans="1:18" x14ac:dyDescent="0.2">
      <c r="A191" s="138">
        <v>635</v>
      </c>
      <c r="B191" s="100"/>
      <c r="C191" s="137" t="s">
        <v>209</v>
      </c>
      <c r="D191" s="135">
        <v>3500</v>
      </c>
      <c r="E191" s="25">
        <v>5600</v>
      </c>
      <c r="F191" s="25">
        <v>3800</v>
      </c>
      <c r="G191" s="25">
        <v>2718.16</v>
      </c>
      <c r="H191" s="336">
        <v>3500</v>
      </c>
      <c r="I191" s="24">
        <v>1000</v>
      </c>
      <c r="J191" s="24">
        <v>1000</v>
      </c>
      <c r="K191" s="1057">
        <v>1474.17</v>
      </c>
      <c r="L191" s="22">
        <v>3500</v>
      </c>
      <c r="M191" s="1197"/>
      <c r="O191" s="154"/>
      <c r="P191" s="155"/>
      <c r="Q191" s="155"/>
    </row>
    <row r="192" spans="1:18" x14ac:dyDescent="0.2">
      <c r="A192" s="138">
        <v>637</v>
      </c>
      <c r="B192" s="100"/>
      <c r="C192" s="137" t="s">
        <v>245</v>
      </c>
      <c r="D192" s="135">
        <v>370</v>
      </c>
      <c r="E192" s="25">
        <v>750</v>
      </c>
      <c r="F192" s="25">
        <v>556</v>
      </c>
      <c r="G192" s="25">
        <v>904.26</v>
      </c>
      <c r="H192" s="336">
        <v>750</v>
      </c>
      <c r="I192" s="24">
        <v>862</v>
      </c>
      <c r="J192" s="24">
        <v>862</v>
      </c>
      <c r="K192" s="1057">
        <v>276.45999999999998</v>
      </c>
      <c r="L192" s="22">
        <v>750</v>
      </c>
      <c r="M192" s="1197"/>
      <c r="O192" s="155"/>
      <c r="P192" s="155"/>
      <c r="Q192" s="155"/>
    </row>
    <row r="193" spans="1:18" x14ac:dyDescent="0.2">
      <c r="A193" s="138">
        <v>642</v>
      </c>
      <c r="B193" s="100" t="s">
        <v>75</v>
      </c>
      <c r="C193" s="137" t="s">
        <v>246</v>
      </c>
      <c r="D193" s="135">
        <v>0</v>
      </c>
      <c r="E193" s="25">
        <v>0</v>
      </c>
      <c r="F193" s="25">
        <v>0</v>
      </c>
      <c r="G193" s="25">
        <v>0</v>
      </c>
      <c r="H193" s="336">
        <v>0</v>
      </c>
      <c r="I193" s="24">
        <v>0</v>
      </c>
      <c r="J193" s="24">
        <v>0</v>
      </c>
      <c r="K193" s="1057">
        <v>0</v>
      </c>
      <c r="L193" s="22">
        <v>0</v>
      </c>
      <c r="M193" s="1197"/>
      <c r="O193" s="155"/>
      <c r="P193" s="155"/>
      <c r="Q193" s="155"/>
      <c r="R193" s="444"/>
    </row>
    <row r="194" spans="1:18" ht="13.5" thickBot="1" x14ac:dyDescent="0.25">
      <c r="A194" s="131">
        <v>642</v>
      </c>
      <c r="B194" s="85" t="s">
        <v>181</v>
      </c>
      <c r="C194" s="130" t="s">
        <v>247</v>
      </c>
      <c r="D194" s="127">
        <v>0</v>
      </c>
      <c r="E194" s="127">
        <v>0</v>
      </c>
      <c r="F194" s="127">
        <v>100</v>
      </c>
      <c r="G194" s="127">
        <v>345.77</v>
      </c>
      <c r="H194" s="128">
        <v>0</v>
      </c>
      <c r="I194" s="84">
        <v>0</v>
      </c>
      <c r="J194" s="84">
        <v>0</v>
      </c>
      <c r="K194" s="1100">
        <v>195.49</v>
      </c>
      <c r="L194" s="232">
        <v>200</v>
      </c>
    </row>
    <row r="195" spans="1:18" s="6" customFormat="1" ht="12.75" customHeight="1" thickBot="1" x14ac:dyDescent="0.25">
      <c r="A195" s="273" t="s">
        <v>248</v>
      </c>
      <c r="B195" s="375"/>
      <c r="C195" s="375"/>
      <c r="D195" s="184">
        <f>SUM(D196:D204)-D197</f>
        <v>15200</v>
      </c>
      <c r="E195" s="276">
        <f>E196+E198+E202+E200+E201+E204+E203</f>
        <v>11580</v>
      </c>
      <c r="F195" s="276">
        <f>F196+F198+F200+F202+F203+F204+F201</f>
        <v>16030</v>
      </c>
      <c r="G195" s="276">
        <f>G196+G198+G202+G200+G201+G204+G203</f>
        <v>15031.21</v>
      </c>
      <c r="H195" s="514">
        <f>H196+H198+H202+H201+H203+H204+H200</f>
        <v>16600</v>
      </c>
      <c r="I195" s="276">
        <f>I196+I198+I202+I201+I203+I204+I200</f>
        <v>12695</v>
      </c>
      <c r="J195" s="276">
        <f>J196+J198+J202+J201+J203+J204+J200</f>
        <v>12695</v>
      </c>
      <c r="K195" s="1101">
        <f>K196+K198+K202+K201+K203+K204+K200</f>
        <v>12437.25</v>
      </c>
      <c r="L195" s="436">
        <f>L196+L198+L202+L200+L201+L203+L204</f>
        <v>16200</v>
      </c>
      <c r="M195" s="1206"/>
      <c r="N195" s="376"/>
      <c r="O195" s="277"/>
      <c r="P195" s="277"/>
      <c r="Q195" s="277"/>
      <c r="R195" s="335"/>
    </row>
    <row r="196" spans="1:18" x14ac:dyDescent="0.2">
      <c r="A196" s="92">
        <v>610</v>
      </c>
      <c r="B196" s="91"/>
      <c r="C196" s="280" t="s">
        <v>128</v>
      </c>
      <c r="D196" s="179">
        <v>7900</v>
      </c>
      <c r="E196" s="33">
        <v>8000</v>
      </c>
      <c r="F196" s="33">
        <v>8000</v>
      </c>
      <c r="G196" s="33">
        <v>7993.08</v>
      </c>
      <c r="H196" s="851">
        <v>8700</v>
      </c>
      <c r="I196" s="32">
        <v>8700</v>
      </c>
      <c r="J196" s="32">
        <v>8700</v>
      </c>
      <c r="K196" s="1060">
        <v>8808.4599999999991</v>
      </c>
      <c r="L196" s="30">
        <v>8500</v>
      </c>
      <c r="M196" s="1197"/>
      <c r="O196" s="154"/>
      <c r="P196" s="155"/>
      <c r="Q196" s="155"/>
    </row>
    <row r="197" spans="1:18" s="3" customFormat="1" x14ac:dyDescent="0.2">
      <c r="A197" s="288">
        <v>610</v>
      </c>
      <c r="B197" s="344"/>
      <c r="C197" s="290" t="s">
        <v>249</v>
      </c>
      <c r="D197" s="297">
        <v>4790</v>
      </c>
      <c r="E197" s="383">
        <v>136</v>
      </c>
      <c r="F197" s="383">
        <v>4000</v>
      </c>
      <c r="G197" s="383">
        <v>2275.75</v>
      </c>
      <c r="H197" s="856">
        <v>4000</v>
      </c>
      <c r="I197" s="298">
        <v>0</v>
      </c>
      <c r="J197" s="298">
        <v>0</v>
      </c>
      <c r="K197" s="1063">
        <v>0</v>
      </c>
      <c r="L197" s="505">
        <v>4000</v>
      </c>
      <c r="M197" s="1198"/>
      <c r="O197" s="466"/>
      <c r="P197" s="271"/>
      <c r="Q197" s="506"/>
      <c r="R197" s="1"/>
    </row>
    <row r="198" spans="1:18" ht="12.75" customHeight="1" x14ac:dyDescent="0.2">
      <c r="A198" s="101">
        <v>620</v>
      </c>
      <c r="B198" s="100"/>
      <c r="C198" s="137" t="s">
        <v>132</v>
      </c>
      <c r="D198" s="135">
        <v>2700</v>
      </c>
      <c r="E198" s="25">
        <v>2500</v>
      </c>
      <c r="F198" s="25">
        <v>2500</v>
      </c>
      <c r="G198" s="25">
        <v>2707</v>
      </c>
      <c r="H198" s="336">
        <v>2800</v>
      </c>
      <c r="I198" s="24">
        <v>3085</v>
      </c>
      <c r="J198" s="24">
        <v>3085</v>
      </c>
      <c r="K198" s="1057">
        <v>2985.08</v>
      </c>
      <c r="L198" s="22">
        <v>2600</v>
      </c>
      <c r="M198" s="1197"/>
      <c r="O198" s="155"/>
      <c r="P198" s="155"/>
      <c r="Q198" s="155"/>
    </row>
    <row r="199" spans="1:18" ht="12.75" customHeight="1" x14ac:dyDescent="0.2">
      <c r="A199" s="288">
        <v>620</v>
      </c>
      <c r="B199" s="344"/>
      <c r="C199" s="317" t="s">
        <v>250</v>
      </c>
      <c r="D199" s="291">
        <v>0</v>
      </c>
      <c r="E199" s="383">
        <v>1000</v>
      </c>
      <c r="F199" s="383">
        <v>1000</v>
      </c>
      <c r="G199" s="383">
        <v>317.05</v>
      </c>
      <c r="H199" s="856">
        <v>0</v>
      </c>
      <c r="I199" s="298">
        <v>0</v>
      </c>
      <c r="J199" s="298">
        <v>0</v>
      </c>
      <c r="K199" s="1063">
        <v>0</v>
      </c>
      <c r="L199" s="505">
        <v>0</v>
      </c>
      <c r="M199" s="1198"/>
      <c r="O199" s="466"/>
      <c r="P199" s="271"/>
      <c r="Q199" s="506"/>
    </row>
    <row r="200" spans="1:18" ht="12.75" customHeight="1" x14ac:dyDescent="0.2">
      <c r="A200" s="101">
        <v>632</v>
      </c>
      <c r="B200" s="100"/>
      <c r="C200" s="137" t="s">
        <v>251</v>
      </c>
      <c r="D200" s="135">
        <v>0</v>
      </c>
      <c r="E200" s="23">
        <v>80</v>
      </c>
      <c r="F200" s="23">
        <v>30</v>
      </c>
      <c r="G200" s="23">
        <v>99</v>
      </c>
      <c r="H200" s="850">
        <v>100</v>
      </c>
      <c r="I200" s="99">
        <v>110</v>
      </c>
      <c r="J200" s="99">
        <v>110</v>
      </c>
      <c r="K200" s="1068">
        <v>108</v>
      </c>
      <c r="L200" s="174">
        <v>100</v>
      </c>
      <c r="M200" s="1198"/>
      <c r="O200" s="466"/>
      <c r="P200" s="271"/>
      <c r="Q200" s="506"/>
    </row>
    <row r="201" spans="1:18" ht="12.75" customHeight="1" x14ac:dyDescent="0.2">
      <c r="A201" s="288">
        <v>633</v>
      </c>
      <c r="B201" s="344"/>
      <c r="C201" s="317" t="s">
        <v>252</v>
      </c>
      <c r="D201" s="291">
        <v>2950</v>
      </c>
      <c r="E201" s="345">
        <v>0</v>
      </c>
      <c r="F201" s="345">
        <v>4000</v>
      </c>
      <c r="G201" s="345">
        <v>3736.99</v>
      </c>
      <c r="H201" s="857">
        <v>4000</v>
      </c>
      <c r="I201" s="292">
        <v>0</v>
      </c>
      <c r="J201" s="292">
        <v>0</v>
      </c>
      <c r="K201" s="1062">
        <v>0</v>
      </c>
      <c r="L201" s="357">
        <v>4000</v>
      </c>
      <c r="M201" s="1198"/>
      <c r="O201" s="466"/>
      <c r="P201" s="271"/>
      <c r="Q201" s="507"/>
    </row>
    <row r="202" spans="1:18" x14ac:dyDescent="0.2">
      <c r="A202" s="101">
        <v>633</v>
      </c>
      <c r="B202" s="344"/>
      <c r="C202" s="137" t="s">
        <v>253</v>
      </c>
      <c r="D202" s="135">
        <v>1650</v>
      </c>
      <c r="E202" s="23">
        <v>1000</v>
      </c>
      <c r="F202" s="23">
        <v>1500</v>
      </c>
      <c r="G202" s="23">
        <v>495.14</v>
      </c>
      <c r="H202" s="850">
        <v>1000</v>
      </c>
      <c r="I202" s="99">
        <v>800</v>
      </c>
      <c r="J202" s="99">
        <v>800</v>
      </c>
      <c r="K202" s="1068">
        <v>535.71</v>
      </c>
      <c r="L202" s="174">
        <v>1000</v>
      </c>
      <c r="M202" s="1197"/>
      <c r="O202" s="155"/>
      <c r="P202" s="155"/>
      <c r="Q202" s="155"/>
    </row>
    <row r="203" spans="1:18" x14ac:dyDescent="0.2">
      <c r="A203" s="101">
        <v>634</v>
      </c>
      <c r="B203" s="100"/>
      <c r="C203" s="137" t="s">
        <v>221</v>
      </c>
      <c r="D203" s="135">
        <v>0</v>
      </c>
      <c r="E203" s="25">
        <v>0</v>
      </c>
      <c r="F203" s="25">
        <v>0</v>
      </c>
      <c r="G203" s="25">
        <v>0</v>
      </c>
      <c r="H203" s="336">
        <v>0</v>
      </c>
      <c r="I203" s="24">
        <v>0</v>
      </c>
      <c r="J203" s="24">
        <v>0</v>
      </c>
      <c r="K203" s="1057">
        <v>0</v>
      </c>
      <c r="L203" s="22">
        <v>0</v>
      </c>
      <c r="M203" s="1197"/>
      <c r="O203" s="155"/>
      <c r="P203" s="155"/>
      <c r="Q203" s="155"/>
    </row>
    <row r="204" spans="1:18" ht="13.5" thickBot="1" x14ac:dyDescent="0.25">
      <c r="A204" s="101">
        <v>637</v>
      </c>
      <c r="B204" s="100"/>
      <c r="C204" s="137" t="s">
        <v>198</v>
      </c>
      <c r="D204" s="135">
        <v>0</v>
      </c>
      <c r="E204" s="25">
        <v>0</v>
      </c>
      <c r="F204" s="25">
        <v>0</v>
      </c>
      <c r="G204" s="25">
        <v>0</v>
      </c>
      <c r="H204" s="336">
        <v>0</v>
      </c>
      <c r="I204" s="24">
        <v>0</v>
      </c>
      <c r="J204" s="24">
        <v>0</v>
      </c>
      <c r="K204" s="1057">
        <v>0</v>
      </c>
      <c r="L204" s="22">
        <v>0</v>
      </c>
      <c r="M204" s="1197"/>
      <c r="O204" s="155"/>
      <c r="P204" s="155"/>
      <c r="Q204" s="155"/>
    </row>
    <row r="205" spans="1:18" ht="13.5" hidden="1" thickBot="1" x14ac:dyDescent="0.25">
      <c r="A205" s="508"/>
      <c r="B205" s="509"/>
      <c r="C205" s="510"/>
      <c r="D205" s="129"/>
      <c r="E205" s="234"/>
      <c r="F205" s="511"/>
      <c r="G205" s="234"/>
      <c r="H205" s="516"/>
      <c r="I205" s="234"/>
      <c r="J205" s="234"/>
      <c r="K205" s="1102"/>
      <c r="L205" s="512"/>
      <c r="M205" s="1203"/>
    </row>
    <row r="206" spans="1:18" s="50" customFormat="1" ht="12" thickBot="1" x14ac:dyDescent="0.25">
      <c r="A206" s="273" t="s">
        <v>254</v>
      </c>
      <c r="B206" s="513"/>
      <c r="C206" s="513"/>
      <c r="D206" s="184">
        <f>SUM(D207:D208)</f>
        <v>700</v>
      </c>
      <c r="E206" s="276">
        <f t="shared" ref="E206" si="35">SUM(E207,E208)</f>
        <v>3400</v>
      </c>
      <c r="F206" s="276">
        <f>SUM(F207:F208)</f>
        <v>1000</v>
      </c>
      <c r="G206" s="276">
        <f t="shared" ref="G206:L206" si="36">SUM(G207,G208)</f>
        <v>277</v>
      </c>
      <c r="H206" s="514">
        <f t="shared" si="36"/>
        <v>3500</v>
      </c>
      <c r="I206" s="276">
        <f t="shared" si="36"/>
        <v>3500</v>
      </c>
      <c r="J206" s="276">
        <f t="shared" ref="J206" si="37">SUM(J207,J208)</f>
        <v>3500</v>
      </c>
      <c r="K206" s="1101">
        <f t="shared" ref="K206" si="38">SUM(K207,K208)</f>
        <v>0</v>
      </c>
      <c r="L206" s="436">
        <f t="shared" si="36"/>
        <v>3000</v>
      </c>
      <c r="M206" s="1206"/>
      <c r="N206" s="403"/>
      <c r="O206" s="376"/>
      <c r="P206" s="376"/>
      <c r="Q206" s="376"/>
    </row>
    <row r="207" spans="1:18" x14ac:dyDescent="0.2">
      <c r="A207" s="92">
        <v>637</v>
      </c>
      <c r="B207" s="91"/>
      <c r="C207" s="142" t="s">
        <v>198</v>
      </c>
      <c r="D207" s="179">
        <v>0</v>
      </c>
      <c r="E207" s="33">
        <v>0</v>
      </c>
      <c r="F207" s="33">
        <v>0</v>
      </c>
      <c r="G207" s="33">
        <v>0</v>
      </c>
      <c r="H207" s="851">
        <v>0</v>
      </c>
      <c r="I207" s="32">
        <v>0</v>
      </c>
      <c r="J207" s="32">
        <v>0</v>
      </c>
      <c r="K207" s="1060">
        <v>0</v>
      </c>
      <c r="L207" s="30">
        <v>0</v>
      </c>
      <c r="M207" s="1192"/>
      <c r="O207" s="155"/>
      <c r="P207" s="155"/>
      <c r="Q207" s="155"/>
    </row>
    <row r="208" spans="1:18" ht="13.5" thickBot="1" x14ac:dyDescent="0.25">
      <c r="A208" s="101">
        <v>637</v>
      </c>
      <c r="B208" s="100" t="s">
        <v>86</v>
      </c>
      <c r="C208" s="137" t="s">
        <v>235</v>
      </c>
      <c r="D208" s="135">
        <v>700</v>
      </c>
      <c r="E208" s="25">
        <v>3400</v>
      </c>
      <c r="F208" s="25">
        <v>1000</v>
      </c>
      <c r="G208" s="25">
        <v>277</v>
      </c>
      <c r="H208" s="336">
        <v>3500</v>
      </c>
      <c r="I208" s="24">
        <v>3500</v>
      </c>
      <c r="J208" s="111">
        <v>3500</v>
      </c>
      <c r="K208" s="1057">
        <v>0</v>
      </c>
      <c r="L208" s="22">
        <v>3000</v>
      </c>
      <c r="M208" s="1201"/>
      <c r="O208" s="440"/>
      <c r="P208" s="155"/>
      <c r="Q208" s="155"/>
    </row>
    <row r="209" spans="1:18" ht="13.5" hidden="1" thickBot="1" x14ac:dyDescent="0.25">
      <c r="A209" s="508"/>
      <c r="B209" s="509"/>
      <c r="C209" s="510"/>
      <c r="D209" s="129"/>
      <c r="E209" s="511"/>
      <c r="F209" s="511"/>
      <c r="G209" s="511"/>
      <c r="H209" s="586"/>
      <c r="I209" s="15"/>
      <c r="J209" s="128"/>
      <c r="K209" s="1100"/>
      <c r="L209" s="232"/>
    </row>
    <row r="210" spans="1:18" s="50" customFormat="1" ht="12" thickBot="1" x14ac:dyDescent="0.25">
      <c r="A210" s="273" t="s">
        <v>255</v>
      </c>
      <c r="B210" s="513"/>
      <c r="C210" s="513"/>
      <c r="D210" s="184">
        <f>SUM(D211:D213)-D212</f>
        <v>27650</v>
      </c>
      <c r="E210" s="276">
        <f>SUM(E211,E213)</f>
        <v>2000</v>
      </c>
      <c r="F210" s="276">
        <f>SUM(F211:F213)</f>
        <v>4500</v>
      </c>
      <c r="G210" s="276">
        <f>SUM(G211,G213)</f>
        <v>682.28</v>
      </c>
      <c r="H210" s="514">
        <f>SUM(H211:H213)</f>
        <v>56000</v>
      </c>
      <c r="I210" s="276">
        <f>SUM(I211:I213)</f>
        <v>2500</v>
      </c>
      <c r="J210" s="514">
        <f>SUM(J211:J213)</f>
        <v>2500</v>
      </c>
      <c r="K210" s="1101">
        <f>SUM(K211:K213)</f>
        <v>1705.14</v>
      </c>
      <c r="L210" s="436">
        <f>SUM(L211,L213)</f>
        <v>4500</v>
      </c>
      <c r="M210" s="1206"/>
      <c r="N210" s="403"/>
      <c r="O210" s="277"/>
      <c r="P210" s="277"/>
      <c r="Q210" s="277"/>
    </row>
    <row r="211" spans="1:18" x14ac:dyDescent="0.2">
      <c r="A211" s="92">
        <v>633</v>
      </c>
      <c r="B211" s="91"/>
      <c r="C211" s="142" t="s">
        <v>206</v>
      </c>
      <c r="D211" s="179">
        <v>3300</v>
      </c>
      <c r="E211" s="33">
        <v>1000</v>
      </c>
      <c r="F211" s="33">
        <v>1500</v>
      </c>
      <c r="G211" s="33">
        <v>682.28</v>
      </c>
      <c r="H211" s="851">
        <v>50000</v>
      </c>
      <c r="I211" s="32">
        <v>0</v>
      </c>
      <c r="J211" s="437">
        <v>0</v>
      </c>
      <c r="K211" s="1060">
        <v>1705.14</v>
      </c>
      <c r="L211" s="30">
        <v>1500</v>
      </c>
      <c r="M211" s="1192"/>
      <c r="N211" s="139"/>
      <c r="O211" s="155"/>
      <c r="P211" s="155"/>
      <c r="Q211" s="155"/>
    </row>
    <row r="212" spans="1:18" s="175" customFormat="1" x14ac:dyDescent="0.2">
      <c r="A212" s="101">
        <v>633</v>
      </c>
      <c r="B212" s="100" t="s">
        <v>81</v>
      </c>
      <c r="C212" s="137" t="s">
        <v>207</v>
      </c>
      <c r="D212" s="171">
        <v>3300</v>
      </c>
      <c r="E212" s="237">
        <v>0</v>
      </c>
      <c r="F212" s="237">
        <v>0</v>
      </c>
      <c r="G212" s="237">
        <v>682.28</v>
      </c>
      <c r="H212" s="849">
        <v>3000</v>
      </c>
      <c r="I212" s="24">
        <v>0</v>
      </c>
      <c r="J212" s="111">
        <v>0</v>
      </c>
      <c r="K212" s="1057">
        <v>0</v>
      </c>
      <c r="L212" s="22">
        <v>0</v>
      </c>
      <c r="M212" s="1201"/>
      <c r="N212" s="139"/>
      <c r="O212" s="371"/>
      <c r="P212" s="155"/>
      <c r="Q212" s="155"/>
      <c r="R212" s="1"/>
    </row>
    <row r="213" spans="1:18" s="175" customFormat="1" ht="13.5" thickBot="1" x14ac:dyDescent="0.25">
      <c r="A213" s="138">
        <v>635</v>
      </c>
      <c r="B213" s="100"/>
      <c r="C213" s="137" t="s">
        <v>209</v>
      </c>
      <c r="D213" s="135">
        <v>24350</v>
      </c>
      <c r="E213" s="25">
        <v>1000</v>
      </c>
      <c r="F213" s="25">
        <v>3000</v>
      </c>
      <c r="G213" s="25">
        <v>0</v>
      </c>
      <c r="H213" s="336">
        <v>3000</v>
      </c>
      <c r="I213" s="24">
        <v>2500</v>
      </c>
      <c r="J213" s="111">
        <v>2500</v>
      </c>
      <c r="K213" s="1057">
        <v>0</v>
      </c>
      <c r="L213" s="22">
        <v>3000</v>
      </c>
      <c r="M213" s="1192"/>
      <c r="N213" s="3"/>
      <c r="O213" s="154"/>
      <c r="P213" s="155"/>
      <c r="Q213" s="155"/>
      <c r="R213" s="1"/>
    </row>
    <row r="214" spans="1:18" s="175" customFormat="1" ht="13.5" hidden="1" thickBot="1" x14ac:dyDescent="0.25">
      <c r="A214" s="515"/>
      <c r="B214" s="509"/>
      <c r="C214" s="510"/>
      <c r="D214" s="129"/>
      <c r="E214" s="511"/>
      <c r="F214" s="511"/>
      <c r="G214" s="511"/>
      <c r="H214" s="586"/>
      <c r="I214" s="234"/>
      <c r="J214" s="516"/>
      <c r="K214" s="1102"/>
      <c r="L214" s="512"/>
      <c r="M214" s="1193"/>
      <c r="N214" s="3"/>
      <c r="O214" s="3"/>
      <c r="P214" s="3"/>
      <c r="Q214" s="3"/>
      <c r="R214" s="1"/>
    </row>
    <row r="215" spans="1:18" s="50" customFormat="1" ht="12" thickBot="1" x14ac:dyDescent="0.25">
      <c r="A215" s="273" t="s">
        <v>256</v>
      </c>
      <c r="B215" s="513"/>
      <c r="C215" s="513"/>
      <c r="D215" s="184">
        <v>0</v>
      </c>
      <c r="E215" s="276">
        <f t="shared" ref="E215:L215" si="39">SUM(E216)</f>
        <v>0</v>
      </c>
      <c r="F215" s="276">
        <f>SUM(F216:F217)</f>
        <v>0</v>
      </c>
      <c r="G215" s="276">
        <f t="shared" si="39"/>
        <v>0</v>
      </c>
      <c r="H215" s="514">
        <f t="shared" si="39"/>
        <v>0</v>
      </c>
      <c r="I215" s="276">
        <f t="shared" si="39"/>
        <v>0</v>
      </c>
      <c r="J215" s="514">
        <f t="shared" si="39"/>
        <v>0</v>
      </c>
      <c r="K215" s="1101">
        <f t="shared" si="39"/>
        <v>0</v>
      </c>
      <c r="L215" s="436">
        <f t="shared" si="39"/>
        <v>0</v>
      </c>
      <c r="M215" s="1206"/>
      <c r="N215" s="403"/>
      <c r="O215" s="376"/>
      <c r="P215" s="376"/>
      <c r="Q215" s="376"/>
    </row>
    <row r="216" spans="1:18" x14ac:dyDescent="0.2">
      <c r="A216" s="92">
        <v>637</v>
      </c>
      <c r="B216" s="91"/>
      <c r="C216" s="142" t="s">
        <v>198</v>
      </c>
      <c r="D216" s="179">
        <v>0</v>
      </c>
      <c r="E216" s="33">
        <v>0</v>
      </c>
      <c r="F216" s="33">
        <v>0</v>
      </c>
      <c r="G216" s="33">
        <v>0</v>
      </c>
      <c r="H216" s="851">
        <v>0</v>
      </c>
      <c r="I216" s="32">
        <v>0</v>
      </c>
      <c r="J216" s="437">
        <v>0</v>
      </c>
      <c r="K216" s="1060">
        <v>0</v>
      </c>
      <c r="L216" s="30">
        <v>0</v>
      </c>
      <c r="M216" s="1192"/>
      <c r="O216" s="155"/>
      <c r="P216" s="155"/>
      <c r="Q216" s="155"/>
    </row>
    <row r="217" spans="1:18" ht="13.5" thickBot="1" x14ac:dyDescent="0.25">
      <c r="A217" s="86">
        <v>637</v>
      </c>
      <c r="B217" s="85" t="s">
        <v>86</v>
      </c>
      <c r="C217" s="130" t="s">
        <v>235</v>
      </c>
      <c r="D217" s="127">
        <v>0</v>
      </c>
      <c r="E217" s="17">
        <v>0</v>
      </c>
      <c r="F217" s="17">
        <v>0</v>
      </c>
      <c r="G217" s="17">
        <v>0</v>
      </c>
      <c r="H217" s="752">
        <v>0</v>
      </c>
      <c r="I217" s="16">
        <v>0</v>
      </c>
      <c r="J217" s="16">
        <v>0</v>
      </c>
      <c r="K217" s="1073">
        <v>0</v>
      </c>
      <c r="L217" s="14">
        <v>0</v>
      </c>
      <c r="M217" s="1201"/>
      <c r="O217" s="440"/>
      <c r="P217" s="155"/>
      <c r="Q217" s="155"/>
    </row>
    <row r="218" spans="1:18" ht="13.5" thickBot="1" x14ac:dyDescent="0.25">
      <c r="A218" s="385" t="s">
        <v>257</v>
      </c>
      <c r="B218" s="386"/>
      <c r="C218" s="387" t="s">
        <v>258</v>
      </c>
      <c r="D218" s="228">
        <f>D176+D195+D206+D210+D215</f>
        <v>132070</v>
      </c>
      <c r="E218" s="228">
        <f t="shared" ref="E218" si="40">E176+E195+E206+E210+E215</f>
        <v>134130</v>
      </c>
      <c r="F218" s="80">
        <f t="shared" ref="F218:L218" si="41">F176+F195+F206+F210+F215</f>
        <v>136786</v>
      </c>
      <c r="G218" s="228">
        <f t="shared" si="41"/>
        <v>101166.12</v>
      </c>
      <c r="H218" s="228">
        <f t="shared" si="41"/>
        <v>188250</v>
      </c>
      <c r="I218" s="228">
        <f t="shared" si="41"/>
        <v>108925</v>
      </c>
      <c r="J218" s="228">
        <f t="shared" ref="J218" si="42">J176+J195+J206+J210+J215</f>
        <v>108925</v>
      </c>
      <c r="K218" s="1082">
        <f t="shared" ref="K218" si="43">K176+K195+K206+K210+K215</f>
        <v>99364.7</v>
      </c>
      <c r="L218" s="227">
        <f t="shared" si="41"/>
        <v>135550</v>
      </c>
      <c r="M218" s="1203"/>
      <c r="N218" s="404"/>
      <c r="O218" s="277"/>
      <c r="P218" s="277"/>
      <c r="Q218" s="277"/>
      <c r="R218" s="444"/>
    </row>
    <row r="219" spans="1:18" x14ac:dyDescent="0.2">
      <c r="A219" s="432"/>
      <c r="B219" s="155"/>
      <c r="C219" s="54"/>
      <c r="D219" s="54"/>
      <c r="E219" s="433"/>
      <c r="F219" s="54"/>
      <c r="G219" s="433"/>
      <c r="H219" s="433"/>
      <c r="I219" s="433"/>
      <c r="J219" s="433"/>
      <c r="K219" s="434"/>
      <c r="L219" s="434"/>
      <c r="M219" s="1205"/>
    </row>
    <row r="220" spans="1:18" x14ac:dyDescent="0.2">
      <c r="A220" s="432"/>
      <c r="B220" s="155"/>
      <c r="C220" s="54"/>
      <c r="D220" s="54"/>
      <c r="E220" s="433"/>
      <c r="F220" s="54"/>
      <c r="G220" s="433"/>
      <c r="H220" s="433"/>
      <c r="I220" s="433"/>
      <c r="J220" s="433"/>
      <c r="K220" s="434"/>
      <c r="L220" s="434"/>
      <c r="M220" s="1205"/>
    </row>
    <row r="221" spans="1:18" x14ac:dyDescent="0.2">
      <c r="A221" s="432"/>
      <c r="B221" s="155"/>
      <c r="C221" s="54"/>
      <c r="D221" s="54"/>
      <c r="E221" s="433"/>
      <c r="F221" s="54"/>
      <c r="G221" s="433"/>
      <c r="H221" s="433"/>
      <c r="I221" s="433"/>
      <c r="J221" s="433"/>
      <c r="K221" s="434"/>
      <c r="L221" s="434"/>
      <c r="M221" s="1205"/>
    </row>
    <row r="222" spans="1:18" x14ac:dyDescent="0.2">
      <c r="A222" s="432"/>
      <c r="B222" s="155"/>
      <c r="C222" s="54"/>
      <c r="D222" s="54"/>
      <c r="E222" s="433"/>
      <c r="F222" s="54"/>
      <c r="G222" s="433"/>
      <c r="H222" s="433"/>
      <c r="I222" s="433"/>
      <c r="J222" s="433"/>
      <c r="K222" s="434"/>
      <c r="L222" s="434"/>
      <c r="M222" s="1205"/>
    </row>
    <row r="223" spans="1:18" x14ac:dyDescent="0.2">
      <c r="A223" s="432"/>
      <c r="B223" s="155"/>
      <c r="C223" s="54"/>
      <c r="D223" s="54"/>
      <c r="E223" s="433"/>
      <c r="F223" s="54"/>
      <c r="G223" s="433"/>
      <c r="H223" s="433"/>
      <c r="I223" s="433"/>
      <c r="J223" s="433"/>
      <c r="K223" s="434"/>
      <c r="L223" s="434"/>
      <c r="M223" s="1205"/>
    </row>
    <row r="224" spans="1:18" x14ac:dyDescent="0.2">
      <c r="A224" s="432"/>
      <c r="B224" s="155"/>
      <c r="C224" s="54"/>
      <c r="D224" s="54"/>
      <c r="E224" s="433"/>
      <c r="F224" s="54"/>
      <c r="G224" s="433"/>
      <c r="H224" s="433"/>
      <c r="I224" s="433"/>
      <c r="J224" s="433"/>
      <c r="K224" s="434"/>
      <c r="L224" s="434"/>
      <c r="M224" s="1205"/>
    </row>
    <row r="225" spans="1:18" x14ac:dyDescent="0.2">
      <c r="A225" s="432"/>
      <c r="B225" s="155"/>
      <c r="C225" s="54"/>
      <c r="D225" s="54"/>
      <c r="E225" s="433"/>
      <c r="F225" s="54"/>
      <c r="G225" s="433"/>
      <c r="H225" s="433"/>
      <c r="I225" s="433"/>
      <c r="J225" s="433"/>
      <c r="K225" s="434"/>
      <c r="L225" s="434"/>
      <c r="M225" s="1205"/>
    </row>
    <row r="226" spans="1:18" ht="13.5" thickBot="1" x14ac:dyDescent="0.25">
      <c r="A226" s="432"/>
      <c r="B226" s="155"/>
      <c r="C226" s="54"/>
      <c r="D226" s="54"/>
      <c r="E226" s="433"/>
      <c r="F226" s="54"/>
      <c r="G226" s="433"/>
      <c r="H226" s="433"/>
      <c r="I226" s="1250" t="s">
        <v>259</v>
      </c>
      <c r="J226" s="1250" t="s">
        <v>259</v>
      </c>
      <c r="K226" s="1250" t="s">
        <v>259</v>
      </c>
      <c r="L226" s="1250"/>
      <c r="M226" s="1189"/>
      <c r="N226" s="102"/>
      <c r="O226" s="102"/>
      <c r="P226" s="102"/>
      <c r="Q226" s="102"/>
    </row>
    <row r="227" spans="1:18" ht="13.5" hidden="1" thickBot="1" x14ac:dyDescent="0.25">
      <c r="A227" s="432"/>
      <c r="B227" s="155"/>
      <c r="C227" s="54"/>
      <c r="D227" s="54"/>
      <c r="E227" s="433"/>
      <c r="F227" s="54"/>
      <c r="G227" s="433"/>
      <c r="H227" s="433"/>
      <c r="I227" s="433"/>
      <c r="J227" s="433"/>
      <c r="K227" s="434"/>
      <c r="L227" s="434"/>
      <c r="M227" s="1205"/>
    </row>
    <row r="228" spans="1:18" s="396" customFormat="1" ht="34.5" thickBot="1" x14ac:dyDescent="0.25">
      <c r="A228" s="265" t="s">
        <v>125</v>
      </c>
      <c r="B228" s="266"/>
      <c r="C228" s="267"/>
      <c r="D228" s="267">
        <v>2014</v>
      </c>
      <c r="E228" s="189" t="s">
        <v>5</v>
      </c>
      <c r="F228" s="187" t="s">
        <v>6</v>
      </c>
      <c r="G228" s="189" t="s">
        <v>417</v>
      </c>
      <c r="H228" s="188" t="s">
        <v>418</v>
      </c>
      <c r="I228" s="188" t="s">
        <v>419</v>
      </c>
      <c r="J228" s="188" t="s">
        <v>437</v>
      </c>
      <c r="K228" s="1058" t="s">
        <v>438</v>
      </c>
      <c r="L228" s="186">
        <v>2020</v>
      </c>
      <c r="M228" s="1204"/>
      <c r="N228" s="394"/>
      <c r="O228" s="395"/>
      <c r="P228" s="269"/>
      <c r="Q228" s="270"/>
    </row>
    <row r="229" spans="1:18" s="50" customFormat="1" ht="12" thickBot="1" x14ac:dyDescent="0.25">
      <c r="A229" s="273" t="s">
        <v>260</v>
      </c>
      <c r="B229" s="513"/>
      <c r="C229" s="513"/>
      <c r="D229" s="184">
        <f>SUM(D230:D246)</f>
        <v>72165</v>
      </c>
      <c r="E229" s="276">
        <f>SUM(E235,E236,E240,E241,E242,E244)+E230+E232+E234+E246+E239</f>
        <v>92940</v>
      </c>
      <c r="F229" s="276">
        <f>SUM(F230:F246)-F231-F233</f>
        <v>86990</v>
      </c>
      <c r="G229" s="276">
        <f>SUM(G235,G236,G240,G241,G242,G244)+G230+G232+G234+G246+G239</f>
        <v>125132.08</v>
      </c>
      <c r="H229" s="276">
        <f>SUM(H235,H236,H240,H241,H242,H244)+H230+H232+H234+H246+H239</f>
        <v>113000</v>
      </c>
      <c r="I229" s="276">
        <f>SUM(I235,I236,I240,I241,I242,I244)+I230+I232+I234+I246+I239</f>
        <v>118520</v>
      </c>
      <c r="J229" s="276">
        <f>SUM(J235,J236,J240,J241,J242,J244)+J230+J232+J234+J246+J239</f>
        <v>118520</v>
      </c>
      <c r="K229" s="1088">
        <f>SUM(K235,K236,K240,K241,K242,K244)+K230+K232+K234+K246+K239+K243</f>
        <v>119079.77999999998</v>
      </c>
      <c r="L229" s="436">
        <f>SUM(L230:L246)-L237-L238</f>
        <v>99500</v>
      </c>
      <c r="M229" s="1206"/>
      <c r="N229" s="376"/>
      <c r="O229" s="277"/>
      <c r="P229" s="277"/>
      <c r="Q229" s="277"/>
    </row>
    <row r="230" spans="1:18" s="50" customFormat="1" ht="11.25" x14ac:dyDescent="0.2">
      <c r="A230" s="517">
        <v>610</v>
      </c>
      <c r="B230" s="518"/>
      <c r="C230" s="518" t="s">
        <v>261</v>
      </c>
      <c r="D230" s="519">
        <v>0</v>
      </c>
      <c r="E230" s="519">
        <v>16500</v>
      </c>
      <c r="F230" s="519">
        <v>8000</v>
      </c>
      <c r="G230" s="519">
        <v>27847</v>
      </c>
      <c r="H230" s="521">
        <v>22300</v>
      </c>
      <c r="I230" s="520">
        <v>23800</v>
      </c>
      <c r="J230" s="521">
        <v>23800</v>
      </c>
      <c r="K230" s="1103">
        <v>22411.95</v>
      </c>
      <c r="L230" s="522">
        <v>13500</v>
      </c>
      <c r="M230" s="1206"/>
      <c r="N230" s="376"/>
      <c r="O230" s="277"/>
      <c r="P230" s="277"/>
      <c r="Q230" s="277"/>
    </row>
    <row r="231" spans="1:18" s="50" customFormat="1" ht="11.25" x14ac:dyDescent="0.2">
      <c r="A231" s="523">
        <v>610</v>
      </c>
      <c r="B231" s="524"/>
      <c r="C231" s="524" t="s">
        <v>262</v>
      </c>
      <c r="D231" s="525">
        <v>0</v>
      </c>
      <c r="E231" s="526">
        <v>600</v>
      </c>
      <c r="F231" s="526">
        <v>7600</v>
      </c>
      <c r="G231" s="526">
        <v>7353.96</v>
      </c>
      <c r="H231" s="528">
        <v>0</v>
      </c>
      <c r="I231" s="527">
        <v>0</v>
      </c>
      <c r="J231" s="528">
        <v>0</v>
      </c>
      <c r="K231" s="1104">
        <v>0</v>
      </c>
      <c r="L231" s="529">
        <v>0</v>
      </c>
      <c r="M231" s="1206"/>
      <c r="N231" s="376"/>
      <c r="O231" s="277"/>
      <c r="P231" s="277"/>
      <c r="Q231" s="277"/>
    </row>
    <row r="232" spans="1:18" s="50" customFormat="1" ht="11.25" x14ac:dyDescent="0.2">
      <c r="A232" s="530">
        <v>620</v>
      </c>
      <c r="B232" s="368"/>
      <c r="C232" s="368" t="s">
        <v>263</v>
      </c>
      <c r="D232" s="531">
        <v>0</v>
      </c>
      <c r="E232" s="531">
        <v>5000</v>
      </c>
      <c r="F232" s="531">
        <v>3200</v>
      </c>
      <c r="G232" s="531">
        <v>6371.6</v>
      </c>
      <c r="H232" s="533">
        <v>8000</v>
      </c>
      <c r="I232" s="532">
        <v>8250</v>
      </c>
      <c r="J232" s="533">
        <v>8250</v>
      </c>
      <c r="K232" s="1105">
        <v>7792.37</v>
      </c>
      <c r="L232" s="534">
        <v>4200</v>
      </c>
      <c r="M232" s="1206"/>
      <c r="N232" s="376"/>
      <c r="O232" s="277"/>
      <c r="P232" s="277"/>
      <c r="Q232" s="277"/>
    </row>
    <row r="233" spans="1:18" s="50" customFormat="1" ht="11.25" x14ac:dyDescent="0.2">
      <c r="A233" s="523">
        <v>620</v>
      </c>
      <c r="B233" s="524"/>
      <c r="C233" s="524" t="s">
        <v>262</v>
      </c>
      <c r="D233" s="525">
        <v>0</v>
      </c>
      <c r="E233" s="526">
        <v>0</v>
      </c>
      <c r="F233" s="526">
        <v>3000</v>
      </c>
      <c r="G233" s="526">
        <v>0</v>
      </c>
      <c r="H233" s="528">
        <v>0</v>
      </c>
      <c r="I233" s="527">
        <v>0</v>
      </c>
      <c r="J233" s="528">
        <v>0</v>
      </c>
      <c r="K233" s="1104">
        <v>0</v>
      </c>
      <c r="L233" s="529">
        <v>0</v>
      </c>
      <c r="M233" s="1206"/>
      <c r="N233" s="376"/>
      <c r="O233" s="277"/>
      <c r="P233" s="277"/>
      <c r="Q233" s="277"/>
    </row>
    <row r="234" spans="1:18" s="50" customFormat="1" ht="11.25" x14ac:dyDescent="0.2">
      <c r="A234" s="530">
        <v>632</v>
      </c>
      <c r="B234" s="368"/>
      <c r="C234" s="368" t="s">
        <v>251</v>
      </c>
      <c r="D234" s="531">
        <v>0</v>
      </c>
      <c r="E234" s="531">
        <v>800</v>
      </c>
      <c r="F234" s="531">
        <v>3000</v>
      </c>
      <c r="G234" s="531">
        <v>780</v>
      </c>
      <c r="H234" s="533">
        <v>1200</v>
      </c>
      <c r="I234" s="532">
        <v>450</v>
      </c>
      <c r="J234" s="533">
        <v>450</v>
      </c>
      <c r="K234" s="1105">
        <v>377.4</v>
      </c>
      <c r="L234" s="534">
        <v>1500</v>
      </c>
      <c r="M234" s="1206"/>
      <c r="N234" s="376"/>
      <c r="O234" s="277"/>
      <c r="P234" s="277"/>
      <c r="Q234" s="277"/>
    </row>
    <row r="235" spans="1:18" s="3" customFormat="1" x14ac:dyDescent="0.2">
      <c r="A235" s="101">
        <v>633</v>
      </c>
      <c r="B235" s="100"/>
      <c r="C235" s="137" t="s">
        <v>206</v>
      </c>
      <c r="D235" s="25">
        <v>0</v>
      </c>
      <c r="E235" s="25">
        <v>2000</v>
      </c>
      <c r="F235" s="25">
        <v>3000</v>
      </c>
      <c r="G235" s="25">
        <v>2824.05</v>
      </c>
      <c r="H235" s="336">
        <v>2000</v>
      </c>
      <c r="I235" s="24">
        <v>2000</v>
      </c>
      <c r="J235" s="111">
        <v>2000</v>
      </c>
      <c r="K235" s="1057">
        <v>2048.2800000000002</v>
      </c>
      <c r="L235" s="22">
        <v>2500</v>
      </c>
      <c r="M235" s="1192"/>
      <c r="O235" s="155"/>
      <c r="P235" s="155"/>
      <c r="Q235" s="155"/>
      <c r="R235" s="1"/>
    </row>
    <row r="236" spans="1:18" s="175" customFormat="1" x14ac:dyDescent="0.2">
      <c r="A236" s="101">
        <v>634</v>
      </c>
      <c r="B236" s="100"/>
      <c r="C236" s="137" t="s">
        <v>221</v>
      </c>
      <c r="D236" s="25">
        <f>SUM(D237,D238)</f>
        <v>0</v>
      </c>
      <c r="E236" s="25">
        <f>SUM(E237:E238)</f>
        <v>7000</v>
      </c>
      <c r="F236" s="25">
        <v>4000</v>
      </c>
      <c r="G236" s="25">
        <f>SUM(G237:G238)</f>
        <v>7938.01</v>
      </c>
      <c r="H236" s="336">
        <f>H237+H238</f>
        <v>7500</v>
      </c>
      <c r="I236" s="24">
        <f>I237+I238</f>
        <v>8000</v>
      </c>
      <c r="J236" s="111">
        <f>J237+J238</f>
        <v>8000</v>
      </c>
      <c r="K236" s="1057">
        <f>K237+K238</f>
        <v>9220.42</v>
      </c>
      <c r="L236" s="22">
        <f>L237+L238</f>
        <v>7000</v>
      </c>
      <c r="M236" s="1192"/>
      <c r="N236" s="3"/>
      <c r="O236" s="155"/>
      <c r="P236" s="155"/>
      <c r="Q236" s="155"/>
      <c r="R236" s="1"/>
    </row>
    <row r="237" spans="1:18" x14ac:dyDescent="0.2">
      <c r="A237" s="101">
        <v>634</v>
      </c>
      <c r="B237" s="100" t="s">
        <v>20</v>
      </c>
      <c r="C237" s="137" t="s">
        <v>264</v>
      </c>
      <c r="D237" s="25">
        <v>0</v>
      </c>
      <c r="E237" s="237">
        <v>6000</v>
      </c>
      <c r="F237" s="25">
        <v>0</v>
      </c>
      <c r="G237" s="237">
        <v>5817.9</v>
      </c>
      <c r="H237" s="849">
        <v>6000</v>
      </c>
      <c r="I237" s="333">
        <v>6000</v>
      </c>
      <c r="J237" s="439">
        <v>6000</v>
      </c>
      <c r="K237" s="1067">
        <v>5385.39</v>
      </c>
      <c r="L237" s="236">
        <v>6000</v>
      </c>
      <c r="M237" s="1201"/>
      <c r="O237" s="440"/>
      <c r="P237" s="155"/>
      <c r="Q237" s="155"/>
    </row>
    <row r="238" spans="1:18" x14ac:dyDescent="0.2">
      <c r="A238" s="101">
        <v>634</v>
      </c>
      <c r="B238" s="100" t="s">
        <v>15</v>
      </c>
      <c r="C238" s="137" t="s">
        <v>223</v>
      </c>
      <c r="D238" s="25">
        <v>0</v>
      </c>
      <c r="E238" s="237">
        <v>1000</v>
      </c>
      <c r="F238" s="25">
        <v>0</v>
      </c>
      <c r="G238" s="237">
        <v>2120.11</v>
      </c>
      <c r="H238" s="849">
        <v>1500</v>
      </c>
      <c r="I238" s="333">
        <v>2000</v>
      </c>
      <c r="J238" s="439">
        <v>2000</v>
      </c>
      <c r="K238" s="1067">
        <v>3835.03</v>
      </c>
      <c r="L238" s="236">
        <v>1000</v>
      </c>
      <c r="M238" s="1201"/>
      <c r="O238" s="440"/>
      <c r="P238" s="155"/>
      <c r="Q238" s="155"/>
    </row>
    <row r="239" spans="1:18" x14ac:dyDescent="0.2">
      <c r="A239" s="101">
        <v>634</v>
      </c>
      <c r="B239" s="100" t="s">
        <v>97</v>
      </c>
      <c r="C239" s="137" t="s">
        <v>160</v>
      </c>
      <c r="D239" s="25">
        <v>0</v>
      </c>
      <c r="E239" s="23">
        <v>1500</v>
      </c>
      <c r="F239" s="25">
        <v>290</v>
      </c>
      <c r="G239" s="23">
        <v>1273.02</v>
      </c>
      <c r="H239" s="850">
        <v>1500</v>
      </c>
      <c r="I239" s="99">
        <v>1200</v>
      </c>
      <c r="J239" s="439">
        <v>1200</v>
      </c>
      <c r="K239" s="1068">
        <v>1168.04</v>
      </c>
      <c r="L239" s="174">
        <v>300</v>
      </c>
      <c r="M239" s="1201"/>
      <c r="O239" s="440"/>
      <c r="P239" s="155"/>
      <c r="Q239" s="155"/>
    </row>
    <row r="240" spans="1:18" x14ac:dyDescent="0.2">
      <c r="A240" s="101">
        <v>635</v>
      </c>
      <c r="B240" s="100"/>
      <c r="C240" s="137" t="s">
        <v>209</v>
      </c>
      <c r="D240" s="25">
        <v>160</v>
      </c>
      <c r="E240" s="25">
        <v>100</v>
      </c>
      <c r="F240" s="25">
        <v>500</v>
      </c>
      <c r="G240" s="25">
        <v>729.81</v>
      </c>
      <c r="H240" s="336">
        <v>500</v>
      </c>
      <c r="I240" s="24">
        <v>1800</v>
      </c>
      <c r="J240" s="111">
        <v>1800</v>
      </c>
      <c r="K240" s="1057">
        <v>869.49</v>
      </c>
      <c r="L240" s="22">
        <v>500</v>
      </c>
      <c r="M240" s="1192"/>
      <c r="O240" s="412"/>
      <c r="P240" s="155"/>
      <c r="Q240" s="155"/>
    </row>
    <row r="241" spans="1:18" x14ac:dyDescent="0.2">
      <c r="A241" s="101">
        <v>636</v>
      </c>
      <c r="B241" s="100"/>
      <c r="C241" s="137" t="s">
        <v>265</v>
      </c>
      <c r="D241" s="25">
        <v>0</v>
      </c>
      <c r="E241" s="25">
        <v>0</v>
      </c>
      <c r="F241" s="25">
        <v>0</v>
      </c>
      <c r="G241" s="25">
        <v>0</v>
      </c>
      <c r="H241" s="336">
        <v>0</v>
      </c>
      <c r="I241" s="24">
        <v>0</v>
      </c>
      <c r="J241" s="111">
        <v>0</v>
      </c>
      <c r="K241" s="1057">
        <v>0</v>
      </c>
      <c r="L241" s="22">
        <v>0</v>
      </c>
      <c r="M241" s="1192"/>
      <c r="O241" s="155"/>
      <c r="P241" s="155"/>
      <c r="Q241" s="155"/>
    </row>
    <row r="242" spans="1:18" x14ac:dyDescent="0.2">
      <c r="A242" s="101">
        <v>637</v>
      </c>
      <c r="B242" s="100"/>
      <c r="C242" s="535" t="s">
        <v>448</v>
      </c>
      <c r="D242" s="25">
        <v>66200</v>
      </c>
      <c r="E242" s="25">
        <v>60000</v>
      </c>
      <c r="F242" s="25">
        <v>65000</v>
      </c>
      <c r="G242" s="25">
        <v>77368.59</v>
      </c>
      <c r="H242" s="336">
        <v>70000</v>
      </c>
      <c r="I242" s="24">
        <v>70800</v>
      </c>
      <c r="J242" s="111">
        <v>70800</v>
      </c>
      <c r="K242" s="1057">
        <v>66776.56</v>
      </c>
      <c r="L242" s="22">
        <v>70000</v>
      </c>
      <c r="M242" s="1197"/>
      <c r="O242" s="154"/>
      <c r="P242" s="155"/>
      <c r="Q242" s="155"/>
    </row>
    <row r="243" spans="1:18" x14ac:dyDescent="0.2">
      <c r="A243" s="101"/>
      <c r="B243" s="100"/>
      <c r="C243" s="535" t="s">
        <v>449</v>
      </c>
      <c r="D243" s="25"/>
      <c r="E243" s="25"/>
      <c r="F243" s="25"/>
      <c r="G243" s="25"/>
      <c r="H243" s="336"/>
      <c r="I243" s="24"/>
      <c r="J243" s="111"/>
      <c r="K243" s="1057">
        <v>5598.27</v>
      </c>
      <c r="L243" s="22"/>
      <c r="M243" s="1197"/>
      <c r="O243" s="154"/>
      <c r="P243" s="155"/>
      <c r="Q243" s="155"/>
    </row>
    <row r="244" spans="1:18" x14ac:dyDescent="0.2">
      <c r="A244" s="101">
        <v>637</v>
      </c>
      <c r="B244" s="100"/>
      <c r="C244" s="137" t="s">
        <v>62</v>
      </c>
      <c r="D244" s="25">
        <v>5805</v>
      </c>
      <c r="E244" s="25">
        <v>40</v>
      </c>
      <c r="F244" s="25">
        <v>0</v>
      </c>
      <c r="G244" s="25">
        <v>0</v>
      </c>
      <c r="H244" s="336">
        <v>0</v>
      </c>
      <c r="I244" s="24">
        <v>2220</v>
      </c>
      <c r="J244" s="111">
        <v>2220</v>
      </c>
      <c r="K244" s="1057">
        <v>2817</v>
      </c>
      <c r="L244" s="22">
        <v>0</v>
      </c>
      <c r="M244" s="1197"/>
      <c r="O244" s="154"/>
      <c r="P244" s="356"/>
      <c r="Q244" s="155"/>
    </row>
    <row r="245" spans="1:18" hidden="1" x14ac:dyDescent="0.2">
      <c r="A245" s="536"/>
      <c r="B245" s="537"/>
      <c r="C245" s="537"/>
      <c r="D245" s="346"/>
      <c r="E245" s="538"/>
      <c r="F245" s="346"/>
      <c r="G245" s="538"/>
      <c r="H245" s="539"/>
      <c r="I245" s="538"/>
      <c r="J245" s="539"/>
      <c r="K245" s="1106"/>
      <c r="L245" s="540"/>
      <c r="M245" s="1207"/>
    </row>
    <row r="246" spans="1:18" ht="13.5" thickBot="1" x14ac:dyDescent="0.25">
      <c r="A246" s="541">
        <v>637</v>
      </c>
      <c r="B246" s="542">
        <v>642</v>
      </c>
      <c r="C246" s="542" t="s">
        <v>266</v>
      </c>
      <c r="D246" s="543">
        <v>0</v>
      </c>
      <c r="E246" s="135">
        <v>0</v>
      </c>
      <c r="F246" s="543">
        <v>0</v>
      </c>
      <c r="G246" s="135">
        <v>0</v>
      </c>
      <c r="H246" s="850">
        <v>0</v>
      </c>
      <c r="I246" s="544">
        <v>0</v>
      </c>
      <c r="J246" s="545">
        <v>0</v>
      </c>
      <c r="K246" s="1107">
        <v>0</v>
      </c>
      <c r="L246" s="546">
        <v>0</v>
      </c>
      <c r="M246" s="1207"/>
    </row>
    <row r="247" spans="1:18" ht="13.5" hidden="1" thickBot="1" x14ac:dyDescent="0.25">
      <c r="A247" s="131"/>
      <c r="B247" s="130"/>
      <c r="C247" s="130"/>
      <c r="D247" s="220"/>
      <c r="E247" s="127"/>
      <c r="F247" s="17"/>
      <c r="G247" s="127"/>
      <c r="H247" s="128"/>
      <c r="I247" s="127"/>
      <c r="J247" s="128"/>
      <c r="K247" s="1100"/>
      <c r="L247" s="126"/>
      <c r="M247" s="1207"/>
    </row>
    <row r="248" spans="1:18" s="50" customFormat="1" ht="12" thickBot="1" x14ac:dyDescent="0.25">
      <c r="A248" s="273" t="s">
        <v>267</v>
      </c>
      <c r="B248" s="513"/>
      <c r="C248" s="513"/>
      <c r="D248" s="276">
        <f>D249+D250+D251+D253+D254+D259+D262</f>
        <v>18270</v>
      </c>
      <c r="E248" s="276">
        <f>SUM(E249,E250,E251,E253,E254,E259,E262,E258)+E257</f>
        <v>29670</v>
      </c>
      <c r="F248" s="276">
        <f>F249+F250+F251+F253+F254+F258+F259+F262</f>
        <v>22850</v>
      </c>
      <c r="G248" s="276">
        <f>SUM(G249,G250,G251,G253,G254,G259,G262,G258)+G257</f>
        <v>31595.5</v>
      </c>
      <c r="H248" s="514">
        <f>SUM(H249,H250,H251,H253,H254,H259,H258)+H257+H262</f>
        <v>28350</v>
      </c>
      <c r="I248" s="276">
        <f>SUM(I249,I250,I251,I253,I254,I259,I258)+I257+I262</f>
        <v>39885</v>
      </c>
      <c r="J248" s="514">
        <f>SUM(J249,J250,J251,J253,J254,J259,J258)+J257+J262</f>
        <v>39885</v>
      </c>
      <c r="K248" s="1101">
        <f>SUM(K249,K250,K251,K253,K254,K259,K258)+K257+K262</f>
        <v>39831.519999999997</v>
      </c>
      <c r="L248" s="436">
        <f>SUM(L249,L250,L251,L253,L254,L259,L258)</f>
        <v>31850</v>
      </c>
      <c r="M248" s="1206"/>
      <c r="N248" s="376"/>
      <c r="O248" s="277"/>
      <c r="P248" s="277"/>
      <c r="Q248" s="277"/>
    </row>
    <row r="249" spans="1:18" s="3" customFormat="1" x14ac:dyDescent="0.2">
      <c r="A249" s="143">
        <v>610</v>
      </c>
      <c r="B249" s="142"/>
      <c r="C249" s="142" t="s">
        <v>128</v>
      </c>
      <c r="D249" s="89">
        <v>1020</v>
      </c>
      <c r="E249" s="33">
        <v>7800</v>
      </c>
      <c r="F249" s="33">
        <v>7800</v>
      </c>
      <c r="G249" s="33">
        <v>8498.49</v>
      </c>
      <c r="H249" s="851">
        <v>9000</v>
      </c>
      <c r="I249" s="32">
        <v>9800</v>
      </c>
      <c r="J249" s="437">
        <v>9800</v>
      </c>
      <c r="K249" s="1060">
        <v>9326.44</v>
      </c>
      <c r="L249" s="30">
        <v>9000</v>
      </c>
      <c r="M249" s="1197"/>
      <c r="N249" s="139"/>
      <c r="O249" s="154"/>
      <c r="P249" s="155"/>
      <c r="Q249" s="155"/>
      <c r="R249" s="1"/>
    </row>
    <row r="250" spans="1:18" s="175" customFormat="1" x14ac:dyDescent="0.2">
      <c r="A250" s="138">
        <v>620</v>
      </c>
      <c r="B250" s="137"/>
      <c r="C250" s="137" t="s">
        <v>132</v>
      </c>
      <c r="D250" s="164">
        <v>350</v>
      </c>
      <c r="E250" s="25">
        <v>2400</v>
      </c>
      <c r="F250" s="25">
        <v>2400</v>
      </c>
      <c r="G250" s="25">
        <v>3086.12</v>
      </c>
      <c r="H250" s="336">
        <v>3200</v>
      </c>
      <c r="I250" s="24">
        <v>3255</v>
      </c>
      <c r="J250" s="111">
        <v>3255</v>
      </c>
      <c r="K250" s="1057">
        <v>3250.99</v>
      </c>
      <c r="L250" s="22">
        <v>3200</v>
      </c>
      <c r="M250" s="1197"/>
      <c r="N250" s="139"/>
      <c r="O250" s="154"/>
      <c r="P250" s="155"/>
      <c r="Q250" s="155"/>
      <c r="R250" s="1"/>
    </row>
    <row r="251" spans="1:18" s="175" customFormat="1" x14ac:dyDescent="0.2">
      <c r="A251" s="138">
        <v>632</v>
      </c>
      <c r="B251" s="547"/>
      <c r="C251" s="137" t="s">
        <v>205</v>
      </c>
      <c r="D251" s="164">
        <v>5000</v>
      </c>
      <c r="E251" s="25">
        <v>4500</v>
      </c>
      <c r="F251" s="25">
        <v>4000</v>
      </c>
      <c r="G251" s="25">
        <v>4262.33</v>
      </c>
      <c r="H251" s="336">
        <v>4500</v>
      </c>
      <c r="I251" s="24">
        <v>5800</v>
      </c>
      <c r="J251" s="111">
        <v>5800</v>
      </c>
      <c r="K251" s="1057">
        <v>6496.25</v>
      </c>
      <c r="L251" s="22">
        <v>8000</v>
      </c>
      <c r="M251" s="1197"/>
      <c r="N251" s="139"/>
      <c r="O251" s="154"/>
      <c r="P251" s="155"/>
      <c r="Q251" s="155"/>
      <c r="R251" s="1"/>
    </row>
    <row r="252" spans="1:18" s="175" customFormat="1" hidden="1" x14ac:dyDescent="0.2">
      <c r="A252" s="349"/>
      <c r="B252" s="350"/>
      <c r="C252" s="351"/>
      <c r="D252" s="352"/>
      <c r="E252" s="354"/>
      <c r="F252" s="353"/>
      <c r="G252" s="354"/>
      <c r="H252" s="852"/>
      <c r="I252" s="548"/>
      <c r="J252" s="549"/>
      <c r="K252" s="1108"/>
      <c r="L252" s="550"/>
      <c r="M252" s="1197"/>
      <c r="N252" s="139"/>
      <c r="O252" s="154"/>
      <c r="P252" s="155"/>
      <c r="Q252" s="155"/>
      <c r="R252" s="1"/>
    </row>
    <row r="253" spans="1:18" s="175" customFormat="1" x14ac:dyDescent="0.2">
      <c r="A253" s="138">
        <v>633</v>
      </c>
      <c r="B253" s="547"/>
      <c r="C253" s="137" t="s">
        <v>206</v>
      </c>
      <c r="D253" s="164">
        <v>100</v>
      </c>
      <c r="E253" s="25">
        <v>970</v>
      </c>
      <c r="F253" s="25">
        <v>50</v>
      </c>
      <c r="G253" s="25">
        <v>2453.92</v>
      </c>
      <c r="H253" s="336">
        <v>50</v>
      </c>
      <c r="I253" s="24">
        <v>1510</v>
      </c>
      <c r="J253" s="111">
        <v>1510</v>
      </c>
      <c r="K253" s="1057">
        <v>1503.1</v>
      </c>
      <c r="L253" s="22">
        <v>50</v>
      </c>
      <c r="M253" s="1197"/>
      <c r="N253" s="139"/>
      <c r="O253" s="155"/>
      <c r="P253" s="155"/>
      <c r="Q253" s="155"/>
      <c r="R253" s="1"/>
    </row>
    <row r="254" spans="1:18" s="175" customFormat="1" x14ac:dyDescent="0.2">
      <c r="A254" s="138">
        <v>634</v>
      </c>
      <c r="B254" s="547"/>
      <c r="C254" s="137" t="s">
        <v>268</v>
      </c>
      <c r="D254" s="164">
        <f>SUM(D255:D258)</f>
        <v>8200</v>
      </c>
      <c r="E254" s="25">
        <f>SUM(E255,E256)</f>
        <v>7000</v>
      </c>
      <c r="F254" s="25">
        <f>SUM(F255:F257)</f>
        <v>5600</v>
      </c>
      <c r="G254" s="25">
        <f>SUM(G255,G256)</f>
        <v>9212.6</v>
      </c>
      <c r="H254" s="336">
        <f>H255+H256</f>
        <v>7000</v>
      </c>
      <c r="I254" s="24">
        <f>I255+I256</f>
        <v>12700</v>
      </c>
      <c r="J254" s="111">
        <f>J255+J256</f>
        <v>12700</v>
      </c>
      <c r="K254" s="1057">
        <f>K255+K256</f>
        <v>12817.1</v>
      </c>
      <c r="L254" s="22">
        <f>SUM(L255:L257)</f>
        <v>7100</v>
      </c>
      <c r="M254" s="1197"/>
      <c r="N254" s="139"/>
      <c r="O254" s="154"/>
      <c r="P254" s="155"/>
      <c r="Q254" s="155"/>
      <c r="R254" s="1"/>
    </row>
    <row r="255" spans="1:18" s="175" customFormat="1" x14ac:dyDescent="0.2">
      <c r="A255" s="138">
        <v>634</v>
      </c>
      <c r="B255" s="547" t="s">
        <v>20</v>
      </c>
      <c r="C255" s="137" t="s">
        <v>222</v>
      </c>
      <c r="D255" s="171">
        <v>5000</v>
      </c>
      <c r="E255" s="237">
        <v>4000</v>
      </c>
      <c r="F255" s="237">
        <v>4000</v>
      </c>
      <c r="G255" s="237">
        <v>3856.32</v>
      </c>
      <c r="H255" s="849">
        <v>4000</v>
      </c>
      <c r="I255" s="333">
        <v>4200</v>
      </c>
      <c r="J255" s="439">
        <v>4200</v>
      </c>
      <c r="K255" s="1067">
        <v>4305.43</v>
      </c>
      <c r="L255" s="236">
        <v>4000</v>
      </c>
      <c r="M255" s="1197"/>
      <c r="N255" s="139"/>
      <c r="O255" s="154"/>
      <c r="P255" s="155"/>
      <c r="Q255" s="155"/>
      <c r="R255" s="1"/>
    </row>
    <row r="256" spans="1:18" s="175" customFormat="1" x14ac:dyDescent="0.2">
      <c r="A256" s="138">
        <v>634</v>
      </c>
      <c r="B256" s="547" t="s">
        <v>15</v>
      </c>
      <c r="C256" s="137" t="s">
        <v>269</v>
      </c>
      <c r="D256" s="171">
        <v>2150</v>
      </c>
      <c r="E256" s="237">
        <v>3000</v>
      </c>
      <c r="F256" s="237">
        <v>1500</v>
      </c>
      <c r="G256" s="237">
        <v>5356.28</v>
      </c>
      <c r="H256" s="849">
        <v>3000</v>
      </c>
      <c r="I256" s="333">
        <v>8500</v>
      </c>
      <c r="J256" s="439">
        <v>8500</v>
      </c>
      <c r="K256" s="1067">
        <v>8511.67</v>
      </c>
      <c r="L256" s="236">
        <v>3000</v>
      </c>
      <c r="M256" s="1197"/>
      <c r="N256" s="139"/>
      <c r="O256" s="154"/>
      <c r="P256" s="155"/>
      <c r="Q256" s="155"/>
      <c r="R256" s="1"/>
    </row>
    <row r="257" spans="1:18" s="175" customFormat="1" x14ac:dyDescent="0.2">
      <c r="A257" s="138">
        <v>634</v>
      </c>
      <c r="B257" s="547" t="s">
        <v>88</v>
      </c>
      <c r="C257" s="137" t="s">
        <v>270</v>
      </c>
      <c r="D257" s="171">
        <v>0</v>
      </c>
      <c r="E257" s="23">
        <v>100</v>
      </c>
      <c r="F257" s="237">
        <v>100</v>
      </c>
      <c r="G257" s="23">
        <v>72</v>
      </c>
      <c r="H257" s="850">
        <v>100</v>
      </c>
      <c r="I257" s="99">
        <v>100</v>
      </c>
      <c r="J257" s="333">
        <v>100</v>
      </c>
      <c r="K257" s="1067">
        <v>72</v>
      </c>
      <c r="L257" s="236">
        <v>100</v>
      </c>
      <c r="M257" s="1197"/>
      <c r="N257" s="139"/>
      <c r="O257" s="154"/>
      <c r="P257" s="155"/>
      <c r="Q257" s="155"/>
      <c r="R257" s="1"/>
    </row>
    <row r="258" spans="1:18" s="175" customFormat="1" x14ac:dyDescent="0.2">
      <c r="A258" s="138">
        <v>635</v>
      </c>
      <c r="B258" s="547"/>
      <c r="C258" s="137" t="s">
        <v>271</v>
      </c>
      <c r="D258" s="171">
        <v>1050</v>
      </c>
      <c r="E258" s="23">
        <v>700</v>
      </c>
      <c r="F258" s="23">
        <v>500</v>
      </c>
      <c r="G258" s="23">
        <v>0</v>
      </c>
      <c r="H258" s="850">
        <v>500</v>
      </c>
      <c r="I258" s="99">
        <v>500</v>
      </c>
      <c r="J258" s="99">
        <v>500</v>
      </c>
      <c r="K258" s="1068">
        <v>0</v>
      </c>
      <c r="L258" s="174">
        <v>500</v>
      </c>
      <c r="M258" s="1197"/>
      <c r="N258" s="139"/>
      <c r="O258" s="154"/>
      <c r="P258" s="155"/>
      <c r="Q258" s="155"/>
      <c r="R258" s="1"/>
    </row>
    <row r="259" spans="1:18" s="175" customFormat="1" x14ac:dyDescent="0.2">
      <c r="A259" s="138">
        <v>637</v>
      </c>
      <c r="B259" s="100"/>
      <c r="C259" s="137" t="s">
        <v>198</v>
      </c>
      <c r="D259" s="164">
        <v>3500</v>
      </c>
      <c r="E259" s="25">
        <v>6200</v>
      </c>
      <c r="F259" s="25">
        <v>2500</v>
      </c>
      <c r="G259" s="25">
        <v>4010.04</v>
      </c>
      <c r="H259" s="336">
        <v>4000</v>
      </c>
      <c r="I259" s="24">
        <v>6220</v>
      </c>
      <c r="J259" s="24">
        <v>6220</v>
      </c>
      <c r="K259" s="1057">
        <v>6365.64</v>
      </c>
      <c r="L259" s="22">
        <v>4000</v>
      </c>
      <c r="M259" s="1192"/>
      <c r="N259" s="3"/>
      <c r="O259" s="154"/>
      <c r="P259" s="155"/>
      <c r="Q259" s="155"/>
      <c r="R259" s="1"/>
    </row>
    <row r="260" spans="1:18" s="175" customFormat="1" hidden="1" x14ac:dyDescent="0.2">
      <c r="A260" s="551"/>
      <c r="B260" s="552"/>
      <c r="C260" s="553"/>
      <c r="D260" s="163"/>
      <c r="E260" s="173"/>
      <c r="F260" s="173"/>
      <c r="G260" s="173"/>
      <c r="H260" s="853"/>
      <c r="I260" s="554"/>
      <c r="J260" s="554"/>
      <c r="K260" s="1109"/>
      <c r="L260" s="555"/>
      <c r="M260" s="1193"/>
      <c r="N260" s="3"/>
      <c r="O260" s="3"/>
      <c r="P260" s="3"/>
      <c r="Q260" s="3"/>
      <c r="R260" s="1"/>
    </row>
    <row r="261" spans="1:18" s="175" customFormat="1" x14ac:dyDescent="0.2">
      <c r="A261" s="551"/>
      <c r="B261" s="552"/>
      <c r="C261" s="1163" t="s">
        <v>450</v>
      </c>
      <c r="D261" s="163"/>
      <c r="E261" s="173"/>
      <c r="F261" s="173"/>
      <c r="G261" s="173"/>
      <c r="H261" s="853"/>
      <c r="I261" s="554"/>
      <c r="J261" s="554"/>
      <c r="K261" s="1164">
        <v>684</v>
      </c>
      <c r="L261" s="555"/>
      <c r="M261" s="1193"/>
      <c r="N261" s="3"/>
      <c r="O261" s="3"/>
      <c r="P261" s="3"/>
      <c r="Q261" s="3"/>
      <c r="R261" s="1"/>
    </row>
    <row r="262" spans="1:18" s="175" customFormat="1" ht="13.5" thickBot="1" x14ac:dyDescent="0.25">
      <c r="A262" s="138">
        <v>637</v>
      </c>
      <c r="B262" s="100" t="s">
        <v>181</v>
      </c>
      <c r="C262" s="137" t="s">
        <v>182</v>
      </c>
      <c r="D262" s="164">
        <v>100</v>
      </c>
      <c r="E262" s="23">
        <v>0</v>
      </c>
      <c r="F262" s="23">
        <v>0</v>
      </c>
      <c r="G262" s="23">
        <v>0</v>
      </c>
      <c r="H262" s="850">
        <v>0</v>
      </c>
      <c r="I262" s="556">
        <v>0</v>
      </c>
      <c r="J262" s="556">
        <v>0</v>
      </c>
      <c r="K262" s="1068">
        <v>0</v>
      </c>
      <c r="L262" s="174">
        <v>100</v>
      </c>
      <c r="M262" s="1193"/>
      <c r="N262" s="3"/>
      <c r="O262" s="3"/>
      <c r="P262" s="3"/>
      <c r="Q262" s="3"/>
      <c r="R262" s="1"/>
    </row>
    <row r="263" spans="1:18" s="175" customFormat="1" ht="13.5" hidden="1" thickBot="1" x14ac:dyDescent="0.25">
      <c r="A263" s="131"/>
      <c r="B263" s="85"/>
      <c r="C263" s="130"/>
      <c r="D263" s="220"/>
      <c r="E263" s="15"/>
      <c r="F263" s="15"/>
      <c r="G263" s="15"/>
      <c r="H263" s="128"/>
      <c r="I263" s="15"/>
      <c r="J263" s="15"/>
      <c r="K263" s="1100"/>
      <c r="L263" s="232"/>
      <c r="M263" s="1193"/>
      <c r="N263" s="3"/>
      <c r="O263" s="3"/>
      <c r="P263" s="3"/>
      <c r="Q263" s="3"/>
      <c r="R263" s="1"/>
    </row>
    <row r="264" spans="1:18" s="50" customFormat="1" ht="12" thickBot="1" x14ac:dyDescent="0.25">
      <c r="A264" s="273" t="s">
        <v>272</v>
      </c>
      <c r="B264" s="513"/>
      <c r="C264" s="513"/>
      <c r="D264" s="276">
        <f>SUM(D265:D266)</f>
        <v>387.5</v>
      </c>
      <c r="E264" s="276">
        <f t="shared" ref="E264:L264" si="44">SUM(E265)</f>
        <v>0</v>
      </c>
      <c r="F264" s="276">
        <f>SUM(F265:F266)</f>
        <v>0</v>
      </c>
      <c r="G264" s="276">
        <f t="shared" si="44"/>
        <v>0</v>
      </c>
      <c r="H264" s="514">
        <f t="shared" si="44"/>
        <v>0</v>
      </c>
      <c r="I264" s="276">
        <f t="shared" si="44"/>
        <v>0</v>
      </c>
      <c r="J264" s="276">
        <f t="shared" si="44"/>
        <v>0</v>
      </c>
      <c r="K264" s="1101">
        <f t="shared" si="44"/>
        <v>0</v>
      </c>
      <c r="L264" s="436">
        <f t="shared" si="44"/>
        <v>0</v>
      </c>
      <c r="M264" s="1206"/>
      <c r="N264" s="376"/>
      <c r="O264" s="376"/>
      <c r="P264" s="376"/>
      <c r="Q264" s="376"/>
    </row>
    <row r="265" spans="1:18" x14ac:dyDescent="0.2">
      <c r="A265" s="92">
        <v>633</v>
      </c>
      <c r="B265" s="91"/>
      <c r="C265" s="142" t="s">
        <v>273</v>
      </c>
      <c r="D265" s="89">
        <v>387.5</v>
      </c>
      <c r="E265" s="33">
        <v>0</v>
      </c>
      <c r="F265" s="33">
        <v>0</v>
      </c>
      <c r="G265" s="33">
        <v>0</v>
      </c>
      <c r="H265" s="851">
        <v>0</v>
      </c>
      <c r="I265" s="32">
        <v>0</v>
      </c>
      <c r="J265" s="32">
        <v>0</v>
      </c>
      <c r="K265" s="1060">
        <v>0</v>
      </c>
      <c r="L265" s="30">
        <v>0</v>
      </c>
      <c r="M265" s="1192"/>
      <c r="O265" s="155"/>
      <c r="P265" s="155"/>
      <c r="Q265" s="155"/>
    </row>
    <row r="266" spans="1:18" ht="13.5" thickBot="1" x14ac:dyDescent="0.25">
      <c r="A266" s="86">
        <v>637</v>
      </c>
      <c r="B266" s="85" t="s">
        <v>86</v>
      </c>
      <c r="C266" s="130" t="s">
        <v>235</v>
      </c>
      <c r="D266" s="220">
        <v>0</v>
      </c>
      <c r="E266" s="17">
        <v>0</v>
      </c>
      <c r="F266" s="17">
        <v>0</v>
      </c>
      <c r="G266" s="17">
        <v>0</v>
      </c>
      <c r="H266" s="752">
        <v>0</v>
      </c>
      <c r="I266" s="16">
        <v>0</v>
      </c>
      <c r="J266" s="16">
        <v>0</v>
      </c>
      <c r="K266" s="1073">
        <v>0</v>
      </c>
      <c r="L266" s="14">
        <v>0</v>
      </c>
      <c r="M266" s="1201"/>
      <c r="O266" s="440"/>
      <c r="P266" s="557"/>
      <c r="Q266" s="155"/>
    </row>
    <row r="267" spans="1:18" ht="13.5" thickBot="1" x14ac:dyDescent="0.25">
      <c r="A267" s="385" t="s">
        <v>274</v>
      </c>
      <c r="B267" s="386"/>
      <c r="C267" s="387" t="s">
        <v>275</v>
      </c>
      <c r="D267" s="558">
        <f>SUM(D229+D248+D264)</f>
        <v>90822.5</v>
      </c>
      <c r="E267" s="228">
        <f t="shared" ref="E267" si="45">E229+E248+E264</f>
        <v>122610</v>
      </c>
      <c r="F267" s="80">
        <f>SUM(F229+F248+F264)</f>
        <v>109840</v>
      </c>
      <c r="G267" s="228">
        <f t="shared" ref="G267:L267" si="46">G229+G248+G264</f>
        <v>156727.58000000002</v>
      </c>
      <c r="H267" s="228">
        <f t="shared" si="46"/>
        <v>141350</v>
      </c>
      <c r="I267" s="228">
        <f t="shared" si="46"/>
        <v>158405</v>
      </c>
      <c r="J267" s="228">
        <f t="shared" ref="J267" si="47">J229+J248+J264</f>
        <v>158405</v>
      </c>
      <c r="K267" s="1082">
        <f t="shared" ref="K267" si="48">K229+K248+K264</f>
        <v>158911.29999999999</v>
      </c>
      <c r="L267" s="227">
        <f t="shared" si="46"/>
        <v>131350</v>
      </c>
      <c r="M267" s="1203"/>
      <c r="N267" s="559"/>
      <c r="O267" s="277"/>
      <c r="P267" s="277"/>
      <c r="Q267" s="277"/>
    </row>
    <row r="268" spans="1:18" hidden="1" x14ac:dyDescent="0.2">
      <c r="A268" s="432"/>
      <c r="B268" s="155"/>
      <c r="C268" s="54"/>
      <c r="D268" s="54"/>
      <c r="E268" s="433"/>
      <c r="F268" s="54"/>
      <c r="G268" s="433"/>
      <c r="H268" s="433"/>
      <c r="I268" s="433"/>
      <c r="J268" s="433"/>
      <c r="K268" s="434"/>
      <c r="L268" s="434"/>
      <c r="M268" s="1205"/>
    </row>
    <row r="269" spans="1:18" hidden="1" x14ac:dyDescent="0.2">
      <c r="A269" s="432"/>
      <c r="B269" s="155"/>
      <c r="C269" s="54"/>
      <c r="D269" s="54"/>
      <c r="E269" s="433"/>
      <c r="F269" s="54"/>
      <c r="G269" s="433"/>
      <c r="H269" s="433"/>
      <c r="I269" s="433"/>
      <c r="J269" s="433"/>
      <c r="K269" s="434"/>
      <c r="L269" s="434"/>
      <c r="M269" s="1205"/>
    </row>
    <row r="270" spans="1:18" x14ac:dyDescent="0.2">
      <c r="A270" s="432"/>
      <c r="B270" s="155"/>
      <c r="C270" s="54"/>
      <c r="D270" s="54"/>
      <c r="E270" s="433"/>
      <c r="F270" s="54"/>
      <c r="G270" s="433"/>
      <c r="H270" s="433"/>
      <c r="I270" s="433"/>
      <c r="J270" s="433"/>
      <c r="K270" s="434"/>
      <c r="L270" s="434"/>
      <c r="M270" s="1205"/>
    </row>
    <row r="271" spans="1:18" ht="13.5" thickBot="1" x14ac:dyDescent="0.25">
      <c r="A271" s="432"/>
      <c r="B271" s="155"/>
      <c r="C271" s="54"/>
      <c r="D271" s="54"/>
      <c r="E271" s="433"/>
      <c r="F271" s="54"/>
      <c r="G271" s="433"/>
      <c r="H271" s="433"/>
      <c r="I271" s="1250" t="s">
        <v>276</v>
      </c>
      <c r="J271" s="1250" t="s">
        <v>276</v>
      </c>
      <c r="K271" s="1250" t="s">
        <v>276</v>
      </c>
      <c r="L271" s="1250"/>
      <c r="M271" s="1189"/>
      <c r="N271" s="102"/>
      <c r="O271" s="102"/>
      <c r="P271" s="102"/>
      <c r="Q271" s="102"/>
    </row>
    <row r="272" spans="1:18" ht="13.5" hidden="1" thickBot="1" x14ac:dyDescent="0.25">
      <c r="A272" s="432"/>
      <c r="B272" s="155"/>
      <c r="C272" s="54"/>
      <c r="D272" s="54"/>
      <c r="E272" s="433"/>
      <c r="F272" s="54"/>
      <c r="G272" s="433"/>
      <c r="H272" s="433"/>
      <c r="I272" s="433"/>
      <c r="J272" s="433"/>
      <c r="K272" s="434"/>
      <c r="L272" s="434"/>
      <c r="M272" s="1205"/>
    </row>
    <row r="273" spans="1:18" s="396" customFormat="1" ht="34.5" thickBot="1" x14ac:dyDescent="0.25">
      <c r="A273" s="560" t="s">
        <v>125</v>
      </c>
      <c r="B273" s="561"/>
      <c r="C273" s="562"/>
      <c r="D273" s="562">
        <v>2013</v>
      </c>
      <c r="E273" s="189" t="s">
        <v>5</v>
      </c>
      <c r="F273" s="187" t="s">
        <v>6</v>
      </c>
      <c r="G273" s="189" t="s">
        <v>417</v>
      </c>
      <c r="H273" s="188" t="s">
        <v>418</v>
      </c>
      <c r="I273" s="188" t="s">
        <v>419</v>
      </c>
      <c r="J273" s="188" t="s">
        <v>437</v>
      </c>
      <c r="K273" s="1058" t="s">
        <v>438</v>
      </c>
      <c r="L273" s="186">
        <v>2020</v>
      </c>
      <c r="M273" s="1204"/>
      <c r="N273" s="394"/>
      <c r="O273" s="395"/>
      <c r="P273" s="269"/>
      <c r="Q273" s="270"/>
    </row>
    <row r="274" spans="1:18" s="50" customFormat="1" ht="12" thickBot="1" x14ac:dyDescent="0.25">
      <c r="A274" s="273" t="s">
        <v>277</v>
      </c>
      <c r="B274" s="513"/>
      <c r="C274" s="513"/>
      <c r="D274" s="276">
        <f>SUM(D275:D278)</f>
        <v>2100</v>
      </c>
      <c r="E274" s="276">
        <f t="shared" ref="E274" si="49">E275+E276+E277+E278</f>
        <v>1000</v>
      </c>
      <c r="F274" s="276">
        <f>SUM(F275:F278)</f>
        <v>1000</v>
      </c>
      <c r="G274" s="276">
        <f t="shared" ref="G274:L274" si="50">G275+G276+G277+G278</f>
        <v>0</v>
      </c>
      <c r="H274" s="276">
        <f t="shared" si="50"/>
        <v>1000</v>
      </c>
      <c r="I274" s="276">
        <f t="shared" ref="I274:J274" si="51">I275+I276+I277+I278</f>
        <v>1000</v>
      </c>
      <c r="J274" s="276">
        <f t="shared" si="51"/>
        <v>1000</v>
      </c>
      <c r="K274" s="1088">
        <f t="shared" ref="K274" si="52">K275+K276+K277+K278</f>
        <v>0</v>
      </c>
      <c r="L274" s="436">
        <f t="shared" si="50"/>
        <v>1000</v>
      </c>
      <c r="M274" s="1206"/>
      <c r="N274" s="376"/>
      <c r="O274" s="277"/>
      <c r="P274" s="277"/>
      <c r="Q274" s="277"/>
      <c r="R274" s="563"/>
    </row>
    <row r="275" spans="1:18" s="3" customFormat="1" x14ac:dyDescent="0.2">
      <c r="A275" s="92">
        <v>637</v>
      </c>
      <c r="B275" s="91" t="s">
        <v>181</v>
      </c>
      <c r="C275" s="280" t="s">
        <v>278</v>
      </c>
      <c r="D275" s="33">
        <v>100</v>
      </c>
      <c r="E275" s="33">
        <v>0</v>
      </c>
      <c r="F275" s="33">
        <v>0</v>
      </c>
      <c r="G275" s="33">
        <v>0</v>
      </c>
      <c r="H275" s="851">
        <v>0</v>
      </c>
      <c r="I275" s="32">
        <v>0</v>
      </c>
      <c r="J275" s="32">
        <v>0</v>
      </c>
      <c r="K275" s="1060">
        <v>0</v>
      </c>
      <c r="L275" s="30">
        <v>0</v>
      </c>
      <c r="M275" s="1192"/>
      <c r="O275" s="155"/>
      <c r="P275" s="155"/>
      <c r="Q275" s="155"/>
      <c r="R275" s="1"/>
    </row>
    <row r="276" spans="1:18" s="175" customFormat="1" x14ac:dyDescent="0.2">
      <c r="A276" s="101">
        <v>632</v>
      </c>
      <c r="B276" s="100"/>
      <c r="C276" s="137" t="s">
        <v>205</v>
      </c>
      <c r="D276" s="25">
        <v>0</v>
      </c>
      <c r="E276" s="25">
        <v>0</v>
      </c>
      <c r="F276" s="25">
        <v>0</v>
      </c>
      <c r="G276" s="25">
        <v>0</v>
      </c>
      <c r="H276" s="336">
        <v>0</v>
      </c>
      <c r="I276" s="24">
        <v>0</v>
      </c>
      <c r="J276" s="24">
        <v>0</v>
      </c>
      <c r="K276" s="1057">
        <v>0</v>
      </c>
      <c r="L276" s="22">
        <v>0</v>
      </c>
      <c r="M276" s="1192"/>
      <c r="N276" s="3"/>
      <c r="O276" s="155"/>
      <c r="P276" s="155"/>
      <c r="Q276" s="155"/>
      <c r="R276" s="1"/>
    </row>
    <row r="277" spans="1:18" x14ac:dyDescent="0.2">
      <c r="A277" s="101">
        <v>637</v>
      </c>
      <c r="B277" s="100"/>
      <c r="C277" s="137" t="s">
        <v>198</v>
      </c>
      <c r="D277" s="25">
        <v>2000</v>
      </c>
      <c r="E277" s="25">
        <v>1000</v>
      </c>
      <c r="F277" s="25">
        <v>1000</v>
      </c>
      <c r="G277" s="25">
        <v>0</v>
      </c>
      <c r="H277" s="336">
        <v>1000</v>
      </c>
      <c r="I277" s="24">
        <v>1000</v>
      </c>
      <c r="J277" s="24">
        <v>1000</v>
      </c>
      <c r="K277" s="1057">
        <v>0</v>
      </c>
      <c r="L277" s="22">
        <v>1000</v>
      </c>
      <c r="M277" s="1192"/>
      <c r="O277" s="154"/>
      <c r="P277" s="155"/>
      <c r="Q277" s="564"/>
    </row>
    <row r="278" spans="1:18" ht="13.5" thickBot="1" x14ac:dyDescent="0.25">
      <c r="A278" s="377">
        <v>637</v>
      </c>
      <c r="B278" s="378"/>
      <c r="C278" s="161" t="s">
        <v>176</v>
      </c>
      <c r="D278" s="441">
        <v>0</v>
      </c>
      <c r="E278" s="441">
        <v>0</v>
      </c>
      <c r="F278" s="441">
        <v>0</v>
      </c>
      <c r="G278" s="441">
        <v>0</v>
      </c>
      <c r="H278" s="756">
        <v>0</v>
      </c>
      <c r="I278" s="442">
        <v>0</v>
      </c>
      <c r="J278" s="442">
        <v>0</v>
      </c>
      <c r="K278" s="1089">
        <v>0</v>
      </c>
      <c r="L278" s="443">
        <v>0</v>
      </c>
      <c r="M278" s="1208"/>
      <c r="N278" s="566"/>
      <c r="O278" s="565"/>
      <c r="P278" s="271"/>
      <c r="Q278" s="155"/>
      <c r="R278" s="444"/>
    </row>
    <row r="279" spans="1:18" ht="13.5" thickBot="1" x14ac:dyDescent="0.25">
      <c r="A279" s="567"/>
      <c r="B279" s="50"/>
      <c r="C279" s="404"/>
      <c r="D279" s="568"/>
      <c r="E279" s="569"/>
      <c r="F279" s="262"/>
      <c r="G279" s="569"/>
      <c r="H279" s="570"/>
      <c r="I279" s="570"/>
      <c r="J279" s="570"/>
      <c r="K279" s="571"/>
      <c r="L279" s="571"/>
      <c r="M279" s="1193"/>
    </row>
    <row r="280" spans="1:18" s="50" customFormat="1" ht="12" thickBot="1" x14ac:dyDescent="0.25">
      <c r="A280" s="273" t="s">
        <v>279</v>
      </c>
      <c r="B280" s="513"/>
      <c r="C280" s="513"/>
      <c r="D280" s="276">
        <f>SUM(D281:D284)</f>
        <v>12900</v>
      </c>
      <c r="E280" s="276">
        <f t="shared" ref="E280" si="53">SUM(E281,E282,E283,E284)</f>
        <v>13850</v>
      </c>
      <c r="F280" s="276">
        <f>SUM(F281:F284)</f>
        <v>11650</v>
      </c>
      <c r="G280" s="276">
        <f t="shared" ref="G280:L280" si="54">SUM(G281,G282,G283,G284)</f>
        <v>14795.630000000001</v>
      </c>
      <c r="H280" s="276">
        <f t="shared" si="54"/>
        <v>13500</v>
      </c>
      <c r="I280" s="276">
        <f t="shared" ref="I280:J280" si="55">SUM(I281,I282,I283,I284)</f>
        <v>17350</v>
      </c>
      <c r="J280" s="276">
        <f t="shared" si="55"/>
        <v>17350</v>
      </c>
      <c r="K280" s="1088">
        <f t="shared" ref="K280" si="56">SUM(K281,K282,K283,K284)</f>
        <v>16031.49</v>
      </c>
      <c r="L280" s="436">
        <f t="shared" si="54"/>
        <v>13500</v>
      </c>
      <c r="M280" s="1206"/>
      <c r="N280" s="376"/>
      <c r="O280" s="277"/>
      <c r="P280" s="277"/>
      <c r="Q280" s="277"/>
    </row>
    <row r="281" spans="1:18" s="3" customFormat="1" x14ac:dyDescent="0.2">
      <c r="A281" s="143">
        <v>632</v>
      </c>
      <c r="B281" s="91"/>
      <c r="C281" s="142" t="s">
        <v>205</v>
      </c>
      <c r="D281" s="33">
        <v>12500</v>
      </c>
      <c r="E281" s="33">
        <v>11700</v>
      </c>
      <c r="F281" s="33">
        <v>10000</v>
      </c>
      <c r="G281" s="33">
        <v>12810.69</v>
      </c>
      <c r="H281" s="851">
        <v>12000</v>
      </c>
      <c r="I281" s="32">
        <v>12650</v>
      </c>
      <c r="J281" s="32">
        <v>12650</v>
      </c>
      <c r="K281" s="1060">
        <v>11495.48</v>
      </c>
      <c r="L281" s="30">
        <v>12000</v>
      </c>
      <c r="M281" s="1197"/>
      <c r="O281" s="154"/>
      <c r="P281" s="155"/>
      <c r="Q281" s="154"/>
      <c r="R281" s="1"/>
    </row>
    <row r="282" spans="1:18" s="175" customFormat="1" x14ac:dyDescent="0.2">
      <c r="A282" s="138">
        <v>633</v>
      </c>
      <c r="B282" s="100"/>
      <c r="C282" s="137" t="s">
        <v>206</v>
      </c>
      <c r="D282" s="25">
        <v>150</v>
      </c>
      <c r="E282" s="25">
        <v>150</v>
      </c>
      <c r="F282" s="25">
        <v>150</v>
      </c>
      <c r="G282" s="25">
        <v>1984.94</v>
      </c>
      <c r="H282" s="336">
        <v>1000</v>
      </c>
      <c r="I282" s="24">
        <v>2800</v>
      </c>
      <c r="J282" s="111">
        <v>2800</v>
      </c>
      <c r="K282" s="1057">
        <v>3220.77</v>
      </c>
      <c r="L282" s="22">
        <v>1000</v>
      </c>
      <c r="M282" s="1197"/>
      <c r="N282" s="3"/>
      <c r="O282" s="155"/>
      <c r="P282" s="155"/>
      <c r="Q282" s="154"/>
      <c r="R282" s="1"/>
    </row>
    <row r="283" spans="1:18" x14ac:dyDescent="0.2">
      <c r="A283" s="138">
        <v>635</v>
      </c>
      <c r="B283" s="100"/>
      <c r="C283" s="137" t="s">
        <v>209</v>
      </c>
      <c r="D283" s="25">
        <v>250</v>
      </c>
      <c r="E283" s="25">
        <v>2000</v>
      </c>
      <c r="F283" s="25">
        <v>1500</v>
      </c>
      <c r="G283" s="25">
        <v>0</v>
      </c>
      <c r="H283" s="336">
        <v>500</v>
      </c>
      <c r="I283" s="24">
        <v>500</v>
      </c>
      <c r="J283" s="24">
        <v>500</v>
      </c>
      <c r="K283" s="1057">
        <v>0</v>
      </c>
      <c r="L283" s="22">
        <v>500</v>
      </c>
      <c r="M283" s="1197"/>
      <c r="O283" s="155"/>
      <c r="P283" s="155"/>
      <c r="Q283" s="154"/>
    </row>
    <row r="284" spans="1:18" ht="13.5" thickBot="1" x14ac:dyDescent="0.25">
      <c r="A284" s="131">
        <v>637</v>
      </c>
      <c r="B284" s="85"/>
      <c r="C284" s="130" t="s">
        <v>198</v>
      </c>
      <c r="D284" s="17">
        <v>0</v>
      </c>
      <c r="E284" s="17">
        <v>0</v>
      </c>
      <c r="F284" s="17">
        <v>0</v>
      </c>
      <c r="G284" s="17">
        <v>0</v>
      </c>
      <c r="H284" s="752">
        <v>0</v>
      </c>
      <c r="I284" s="16">
        <v>1400</v>
      </c>
      <c r="J284" s="16">
        <v>1400</v>
      </c>
      <c r="K284" s="1073">
        <v>1315.24</v>
      </c>
      <c r="L284" s="14">
        <v>0</v>
      </c>
      <c r="M284" s="1197"/>
      <c r="O284" s="154"/>
      <c r="P284" s="155"/>
      <c r="Q284" s="154"/>
    </row>
    <row r="285" spans="1:18" ht="13.5" thickBot="1" x14ac:dyDescent="0.25">
      <c r="A285" s="385" t="s">
        <v>280</v>
      </c>
      <c r="B285" s="386"/>
      <c r="C285" s="387" t="s">
        <v>281</v>
      </c>
      <c r="D285" s="558">
        <f>D274+D280</f>
        <v>15000</v>
      </c>
      <c r="E285" s="228">
        <f t="shared" ref="E285" si="57">E274+E280</f>
        <v>14850</v>
      </c>
      <c r="F285" s="80">
        <f t="shared" ref="F285:L285" si="58">F274+F280</f>
        <v>12650</v>
      </c>
      <c r="G285" s="228">
        <f t="shared" si="58"/>
        <v>14795.630000000001</v>
      </c>
      <c r="H285" s="228">
        <f t="shared" si="58"/>
        <v>14500</v>
      </c>
      <c r="I285" s="228">
        <f t="shared" ref="I285:J285" si="59">I274+I280</f>
        <v>18350</v>
      </c>
      <c r="J285" s="228">
        <f t="shared" si="59"/>
        <v>18350</v>
      </c>
      <c r="K285" s="1082">
        <f t="shared" ref="K285" si="60">K274+K280</f>
        <v>16031.49</v>
      </c>
      <c r="L285" s="227">
        <f t="shared" si="58"/>
        <v>14500</v>
      </c>
      <c r="M285" s="1203"/>
      <c r="N285" s="376"/>
      <c r="O285" s="277"/>
      <c r="P285" s="277"/>
      <c r="Q285" s="277"/>
    </row>
    <row r="286" spans="1:18" hidden="1" x14ac:dyDescent="0.2">
      <c r="A286" s="432"/>
      <c r="B286" s="155"/>
      <c r="C286" s="54"/>
      <c r="D286" s="54"/>
      <c r="E286" s="433"/>
      <c r="F286" s="54"/>
      <c r="G286" s="433"/>
      <c r="H286" s="433"/>
      <c r="I286" s="433"/>
      <c r="J286" s="433"/>
      <c r="K286" s="434"/>
      <c r="L286" s="434"/>
      <c r="M286" s="1205"/>
    </row>
    <row r="287" spans="1:18" x14ac:dyDescent="0.2">
      <c r="A287" s="572"/>
      <c r="B287" s="572"/>
      <c r="C287" s="572"/>
      <c r="D287" s="572"/>
      <c r="E287" s="573"/>
      <c r="F287" s="572"/>
      <c r="G287" s="573"/>
      <c r="H287" s="573"/>
      <c r="I287" s="573"/>
      <c r="J287" s="573"/>
      <c r="K287" s="573"/>
      <c r="L287" s="573"/>
    </row>
    <row r="288" spans="1:18" ht="13.5" thickBot="1" x14ac:dyDescent="0.25">
      <c r="A288" s="572"/>
      <c r="B288" s="572"/>
      <c r="C288" s="572"/>
      <c r="D288" s="572"/>
      <c r="E288" s="573"/>
      <c r="F288" s="572"/>
      <c r="G288" s="573"/>
      <c r="H288" s="573"/>
      <c r="I288" s="102"/>
      <c r="J288" s="102"/>
      <c r="K288" s="1250"/>
      <c r="L288" s="1250"/>
      <c r="M288" s="1189"/>
      <c r="N288" s="102"/>
      <c r="O288" s="102"/>
      <c r="P288" s="102"/>
      <c r="Q288" s="102"/>
    </row>
    <row r="289" spans="1:18" ht="13.5" hidden="1" thickBot="1" x14ac:dyDescent="0.25">
      <c r="A289" s="572"/>
      <c r="B289" s="572"/>
      <c r="C289" s="572"/>
      <c r="D289" s="572"/>
      <c r="E289" s="573"/>
      <c r="F289" s="572"/>
      <c r="G289" s="573"/>
      <c r="H289" s="573"/>
      <c r="I289" s="573"/>
      <c r="J289" s="573"/>
      <c r="K289" s="573"/>
      <c r="L289" s="573"/>
    </row>
    <row r="290" spans="1:18" ht="13.5" hidden="1" thickBot="1" x14ac:dyDescent="0.25">
      <c r="A290" s="3"/>
      <c r="B290" s="3"/>
      <c r="C290" s="3"/>
      <c r="D290" s="3"/>
      <c r="E290" s="125"/>
      <c r="F290" s="3"/>
      <c r="G290" s="125"/>
      <c r="H290" s="125"/>
      <c r="I290" s="574"/>
      <c r="J290" s="574"/>
      <c r="K290" s="575"/>
      <c r="L290" s="575"/>
    </row>
    <row r="291" spans="1:18" s="396" customFormat="1" ht="34.5" thickBot="1" x14ac:dyDescent="0.25">
      <c r="A291" s="560" t="s">
        <v>125</v>
      </c>
      <c r="B291" s="561"/>
      <c r="C291" s="562"/>
      <c r="D291" s="562">
        <v>2014</v>
      </c>
      <c r="E291" s="189" t="s">
        <v>5</v>
      </c>
      <c r="F291" s="187" t="s">
        <v>6</v>
      </c>
      <c r="G291" s="189" t="s">
        <v>417</v>
      </c>
      <c r="H291" s="188" t="s">
        <v>418</v>
      </c>
      <c r="I291" s="188" t="s">
        <v>419</v>
      </c>
      <c r="J291" s="188" t="s">
        <v>437</v>
      </c>
      <c r="K291" s="1058" t="s">
        <v>438</v>
      </c>
      <c r="L291" s="186">
        <v>2020</v>
      </c>
      <c r="M291" s="1204"/>
      <c r="N291" s="394"/>
      <c r="O291" s="395"/>
      <c r="P291" s="269"/>
      <c r="Q291" s="270"/>
    </row>
    <row r="292" spans="1:18" s="404" customFormat="1" ht="12" thickBot="1" x14ac:dyDescent="0.25">
      <c r="A292" s="273" t="s">
        <v>282</v>
      </c>
      <c r="B292" s="513"/>
      <c r="C292" s="513"/>
      <c r="D292" s="184">
        <f>SUM(D293:D299)</f>
        <v>30980</v>
      </c>
      <c r="E292" s="276">
        <f>SUM(E293,E295,E296,E297,E298,E299)</f>
        <v>24550</v>
      </c>
      <c r="F292" s="276">
        <f>SUM(F293:F299)</f>
        <v>20000</v>
      </c>
      <c r="G292" s="276">
        <f t="shared" ref="G292:L292" si="61">SUM(G293,G295,G296,G297,G298,G299)</f>
        <v>25263.670000000002</v>
      </c>
      <c r="H292" s="276">
        <f t="shared" si="61"/>
        <v>40800</v>
      </c>
      <c r="I292" s="276">
        <f t="shared" si="61"/>
        <v>32934</v>
      </c>
      <c r="J292" s="276">
        <f t="shared" si="61"/>
        <v>32934</v>
      </c>
      <c r="K292" s="1088">
        <f t="shared" ref="K292" si="62">SUM(K293,K295,K296,K297,K298,K299)</f>
        <v>32931.369999999995</v>
      </c>
      <c r="L292" s="436">
        <f t="shared" si="61"/>
        <v>29300</v>
      </c>
      <c r="M292" s="1206"/>
      <c r="N292" s="376"/>
      <c r="O292" s="277"/>
      <c r="P292" s="277"/>
      <c r="Q292" s="277"/>
      <c r="R292" s="50"/>
    </row>
    <row r="293" spans="1:18" s="3" customFormat="1" x14ac:dyDescent="0.2">
      <c r="A293" s="143">
        <v>610</v>
      </c>
      <c r="B293" s="91"/>
      <c r="C293" s="142" t="s">
        <v>283</v>
      </c>
      <c r="D293" s="33">
        <v>3450</v>
      </c>
      <c r="E293" s="33">
        <v>3300</v>
      </c>
      <c r="F293" s="33">
        <v>3300</v>
      </c>
      <c r="G293" s="33">
        <v>6808.82</v>
      </c>
      <c r="H293" s="851">
        <v>9900</v>
      </c>
      <c r="I293" s="32">
        <v>10068</v>
      </c>
      <c r="J293" s="32">
        <v>10068</v>
      </c>
      <c r="K293" s="1060">
        <v>10632.32</v>
      </c>
      <c r="L293" s="30">
        <v>9900</v>
      </c>
      <c r="M293" s="1192"/>
      <c r="O293" s="154"/>
      <c r="P293" s="155"/>
      <c r="Q293" s="155"/>
      <c r="R293" s="1"/>
    </row>
    <row r="294" spans="1:18" s="3" customFormat="1" x14ac:dyDescent="0.2">
      <c r="A294" s="576">
        <v>610.62</v>
      </c>
      <c r="B294" s="577"/>
      <c r="C294" s="578" t="s">
        <v>453</v>
      </c>
      <c r="D294" s="25"/>
      <c r="E294" s="25"/>
      <c r="F294" s="25"/>
      <c r="G294" s="847">
        <v>3044.92</v>
      </c>
      <c r="H294" s="873">
        <v>2000</v>
      </c>
      <c r="I294" s="597">
        <v>1477</v>
      </c>
      <c r="J294" s="579">
        <v>1477</v>
      </c>
      <c r="K294" s="1166">
        <v>1476.84</v>
      </c>
      <c r="L294" s="22"/>
      <c r="M294" s="1192"/>
      <c r="O294" s="154"/>
      <c r="P294" s="155"/>
      <c r="Q294" s="155"/>
      <c r="R294" s="1"/>
    </row>
    <row r="295" spans="1:18" s="175" customFormat="1" x14ac:dyDescent="0.2">
      <c r="A295" s="138">
        <v>620</v>
      </c>
      <c r="B295" s="100"/>
      <c r="C295" s="137" t="s">
        <v>132</v>
      </c>
      <c r="D295" s="25">
        <v>1050</v>
      </c>
      <c r="E295" s="25">
        <v>1200</v>
      </c>
      <c r="F295" s="25">
        <v>1200</v>
      </c>
      <c r="G295" s="25">
        <v>2333.41</v>
      </c>
      <c r="H295" s="336">
        <v>3300</v>
      </c>
      <c r="I295" s="24">
        <v>3216</v>
      </c>
      <c r="J295" s="24">
        <v>3216</v>
      </c>
      <c r="K295" s="1057">
        <v>3480.28</v>
      </c>
      <c r="L295" s="22">
        <v>3300</v>
      </c>
      <c r="M295" s="1192"/>
      <c r="N295" s="3"/>
      <c r="O295" s="155"/>
      <c r="P295" s="155"/>
      <c r="Q295" s="155"/>
      <c r="R295" s="1"/>
    </row>
    <row r="296" spans="1:18" x14ac:dyDescent="0.2">
      <c r="A296" s="138">
        <v>632</v>
      </c>
      <c r="B296" s="100"/>
      <c r="C296" s="137" t="s">
        <v>205</v>
      </c>
      <c r="D296" s="25">
        <v>16300</v>
      </c>
      <c r="E296" s="25">
        <v>18500</v>
      </c>
      <c r="F296" s="25">
        <v>12900</v>
      </c>
      <c r="G296" s="25">
        <v>11099.74</v>
      </c>
      <c r="H296" s="336">
        <v>15000</v>
      </c>
      <c r="I296" s="24">
        <v>15600</v>
      </c>
      <c r="J296" s="111">
        <v>15600</v>
      </c>
      <c r="K296" s="1057">
        <v>15025.36</v>
      </c>
      <c r="L296" s="22">
        <v>15000</v>
      </c>
      <c r="M296" s="1192"/>
      <c r="O296" s="154"/>
      <c r="P296" s="155"/>
      <c r="Q296" s="154"/>
    </row>
    <row r="297" spans="1:18" x14ac:dyDescent="0.2">
      <c r="A297" s="138">
        <v>633</v>
      </c>
      <c r="B297" s="100"/>
      <c r="C297" s="137" t="s">
        <v>206</v>
      </c>
      <c r="D297" s="25">
        <v>500</v>
      </c>
      <c r="E297" s="25">
        <v>250</v>
      </c>
      <c r="F297" s="25">
        <v>100</v>
      </c>
      <c r="G297" s="25">
        <v>1081.9000000000001</v>
      </c>
      <c r="H297" s="336">
        <v>100</v>
      </c>
      <c r="I297" s="24">
        <v>2000</v>
      </c>
      <c r="J297" s="24">
        <v>2000</v>
      </c>
      <c r="K297" s="1057">
        <v>1573.41</v>
      </c>
      <c r="L297" s="22">
        <v>100</v>
      </c>
      <c r="M297" s="1192"/>
      <c r="O297" s="155"/>
      <c r="P297" s="155"/>
      <c r="Q297" s="155"/>
    </row>
    <row r="298" spans="1:18" x14ac:dyDescent="0.2">
      <c r="A298" s="138">
        <v>635</v>
      </c>
      <c r="B298" s="100"/>
      <c r="C298" s="137" t="s">
        <v>209</v>
      </c>
      <c r="D298" s="25">
        <v>6000</v>
      </c>
      <c r="E298" s="25">
        <v>800</v>
      </c>
      <c r="F298" s="25">
        <v>2000</v>
      </c>
      <c r="G298" s="25">
        <v>3002.8</v>
      </c>
      <c r="H298" s="336">
        <v>500</v>
      </c>
      <c r="I298" s="24">
        <v>1550</v>
      </c>
      <c r="J298" s="24">
        <v>1550</v>
      </c>
      <c r="K298" s="1057">
        <v>1350</v>
      </c>
      <c r="L298" s="22">
        <v>500</v>
      </c>
      <c r="M298" s="1192"/>
      <c r="O298" s="155"/>
      <c r="P298" s="155"/>
      <c r="Q298" s="155"/>
    </row>
    <row r="299" spans="1:18" ht="13.5" thickBot="1" x14ac:dyDescent="0.25">
      <c r="A299" s="131">
        <v>637</v>
      </c>
      <c r="B299" s="85"/>
      <c r="C299" s="130" t="s">
        <v>198</v>
      </c>
      <c r="D299" s="17">
        <v>3680</v>
      </c>
      <c r="E299" s="17">
        <v>500</v>
      </c>
      <c r="F299" s="17">
        <v>500</v>
      </c>
      <c r="G299" s="17">
        <v>937</v>
      </c>
      <c r="H299" s="752">
        <v>12000</v>
      </c>
      <c r="I299" s="16">
        <v>500</v>
      </c>
      <c r="J299" s="16">
        <v>500</v>
      </c>
      <c r="K299" s="1073">
        <v>870</v>
      </c>
      <c r="L299" s="14">
        <v>500</v>
      </c>
      <c r="M299" s="1192"/>
      <c r="O299" s="155"/>
      <c r="P299" s="155"/>
      <c r="Q299" s="155"/>
    </row>
    <row r="300" spans="1:18" ht="13.5" thickBot="1" x14ac:dyDescent="0.25">
      <c r="A300" s="385" t="s">
        <v>284</v>
      </c>
      <c r="B300" s="386"/>
      <c r="C300" s="387" t="s">
        <v>285</v>
      </c>
      <c r="D300" s="228">
        <f>D292</f>
        <v>30980</v>
      </c>
      <c r="E300" s="80">
        <f t="shared" ref="E300" si="63">SUM(E292)</f>
        <v>24550</v>
      </c>
      <c r="F300" s="80">
        <f>F292</f>
        <v>20000</v>
      </c>
      <c r="G300" s="80">
        <f t="shared" ref="G300:L300" si="64">SUM(G292)</f>
        <v>25263.670000000002</v>
      </c>
      <c r="H300" s="80">
        <f t="shared" ref="H300" si="65">SUM(H292)</f>
        <v>40800</v>
      </c>
      <c r="I300" s="80">
        <f t="shared" si="64"/>
        <v>32934</v>
      </c>
      <c r="J300" s="80">
        <f t="shared" ref="J300" si="66">SUM(J292)</f>
        <v>32934</v>
      </c>
      <c r="K300" s="1110">
        <f t="shared" ref="K300" si="67">SUM(K292)</f>
        <v>32931.369999999995</v>
      </c>
      <c r="L300" s="79">
        <f t="shared" si="64"/>
        <v>29300</v>
      </c>
      <c r="M300" s="1203"/>
      <c r="N300" s="376"/>
      <c r="O300" s="277"/>
      <c r="P300" s="277"/>
      <c r="Q300" s="277"/>
    </row>
    <row r="301" spans="1:18" x14ac:dyDescent="0.2">
      <c r="A301" s="432"/>
      <c r="B301" s="155"/>
      <c r="C301" s="54"/>
      <c r="D301" s="54"/>
      <c r="E301" s="433"/>
      <c r="F301" s="54"/>
      <c r="G301" s="433"/>
      <c r="H301" s="433"/>
      <c r="I301" s="433"/>
      <c r="J301" s="433"/>
      <c r="K301" s="434"/>
      <c r="L301" s="434"/>
      <c r="M301" s="1205"/>
    </row>
    <row r="302" spans="1:18" hidden="1" x14ac:dyDescent="0.2">
      <c r="A302" s="432"/>
      <c r="B302" s="155"/>
      <c r="C302" s="54"/>
      <c r="D302" s="54"/>
      <c r="E302" s="433"/>
      <c r="F302" s="54"/>
      <c r="G302" s="433"/>
      <c r="H302" s="433"/>
      <c r="I302" s="433"/>
      <c r="J302" s="433"/>
      <c r="K302" s="434"/>
      <c r="L302" s="434"/>
      <c r="M302" s="1205"/>
    </row>
    <row r="303" spans="1:18" hidden="1" x14ac:dyDescent="0.2">
      <c r="A303" s="432"/>
      <c r="B303" s="155"/>
      <c r="C303" s="54"/>
      <c r="D303" s="54"/>
      <c r="E303" s="433"/>
      <c r="F303" s="54"/>
      <c r="G303" s="433"/>
      <c r="H303" s="433"/>
      <c r="I303" s="433"/>
      <c r="J303" s="433"/>
      <c r="K303" s="434"/>
      <c r="L303" s="434"/>
      <c r="M303" s="1205"/>
    </row>
    <row r="304" spans="1:18" hidden="1" x14ac:dyDescent="0.2">
      <c r="A304" s="432"/>
      <c r="B304" s="155"/>
      <c r="C304" s="54"/>
      <c r="D304" s="54"/>
      <c r="E304" s="433"/>
      <c r="F304" s="54"/>
      <c r="G304" s="433"/>
      <c r="H304" s="433"/>
      <c r="I304" s="433"/>
      <c r="J304" s="433"/>
      <c r="K304" s="434"/>
      <c r="L304" s="434"/>
      <c r="M304" s="1205"/>
    </row>
    <row r="305" spans="1:18" hidden="1" x14ac:dyDescent="0.2">
      <c r="A305" s="432"/>
      <c r="B305" s="155"/>
      <c r="C305" s="54"/>
      <c r="D305" s="54"/>
      <c r="E305" s="433"/>
      <c r="F305" s="54"/>
      <c r="G305" s="433"/>
      <c r="H305" s="433"/>
      <c r="I305" s="433"/>
      <c r="J305" s="433"/>
      <c r="K305" s="434"/>
      <c r="L305" s="434"/>
      <c r="M305" s="1205"/>
    </row>
    <row r="306" spans="1:18" ht="13.5" thickBot="1" x14ac:dyDescent="0.25">
      <c r="A306" s="432"/>
      <c r="B306" s="155"/>
      <c r="C306" s="54"/>
      <c r="D306" s="54"/>
      <c r="E306" s="54"/>
      <c r="F306" s="54"/>
      <c r="G306" s="1223" t="s">
        <v>286</v>
      </c>
      <c r="H306" s="1223"/>
      <c r="I306" s="1223"/>
      <c r="J306" s="1223"/>
      <c r="K306" s="1223"/>
      <c r="L306" s="1223"/>
      <c r="M306" s="1189"/>
      <c r="N306" s="494"/>
      <c r="O306" s="494"/>
      <c r="P306" s="494"/>
      <c r="Q306" s="494"/>
    </row>
    <row r="307" spans="1:18" ht="13.5" hidden="1" thickBot="1" x14ac:dyDescent="0.25">
      <c r="A307" s="432"/>
      <c r="B307" s="155"/>
      <c r="C307" s="54"/>
      <c r="D307" s="54"/>
      <c r="E307" s="433"/>
      <c r="F307" s="54"/>
      <c r="G307" s="433"/>
      <c r="H307" s="433"/>
      <c r="I307" s="433"/>
      <c r="J307" s="433"/>
      <c r="K307" s="434"/>
      <c r="L307" s="434"/>
      <c r="M307" s="1205"/>
    </row>
    <row r="308" spans="1:18" s="396" customFormat="1" ht="34.5" thickBot="1" x14ac:dyDescent="0.25">
      <c r="A308" s="390" t="s">
        <v>125</v>
      </c>
      <c r="B308" s="896"/>
      <c r="C308" s="392"/>
      <c r="D308" s="962">
        <v>2014</v>
      </c>
      <c r="E308" s="189" t="s">
        <v>5</v>
      </c>
      <c r="F308" s="187" t="s">
        <v>6</v>
      </c>
      <c r="G308" s="189" t="s">
        <v>417</v>
      </c>
      <c r="H308" s="188" t="s">
        <v>418</v>
      </c>
      <c r="I308" s="188" t="s">
        <v>419</v>
      </c>
      <c r="J308" s="188" t="s">
        <v>437</v>
      </c>
      <c r="K308" s="1058" t="s">
        <v>438</v>
      </c>
      <c r="L308" s="186">
        <v>2020</v>
      </c>
      <c r="M308" s="1204"/>
      <c r="N308" s="394"/>
      <c r="O308" s="395"/>
      <c r="P308" s="269"/>
      <c r="Q308" s="270"/>
    </row>
    <row r="309" spans="1:18" s="50" customFormat="1" ht="12" thickBot="1" x14ac:dyDescent="0.25">
      <c r="A309" s="273" t="s">
        <v>287</v>
      </c>
      <c r="B309" s="513"/>
      <c r="C309" s="513"/>
      <c r="D309" s="184">
        <f>D310+D311+D312+D313+D314+D315</f>
        <v>27450</v>
      </c>
      <c r="E309" s="276">
        <f t="shared" ref="E309" si="68">SUM(E310,E311,E312,E313,E314,E315)</f>
        <v>32700</v>
      </c>
      <c r="F309" s="276">
        <f>SUM(F310:F315)</f>
        <v>28800</v>
      </c>
      <c r="G309" s="276">
        <f t="shared" ref="G309:L309" si="69">SUM(G310,G311,G312,G313,G314,G315)</f>
        <v>32890.880000000005</v>
      </c>
      <c r="H309" s="276">
        <f t="shared" ref="H309" si="70">SUM(H310,H311,H312,H313,H314,H315)</f>
        <v>35500</v>
      </c>
      <c r="I309" s="276">
        <f t="shared" si="69"/>
        <v>31500</v>
      </c>
      <c r="J309" s="276">
        <f t="shared" ref="J309" si="71">SUM(J310,J311,J312,J313,J314,J315)</f>
        <v>31500</v>
      </c>
      <c r="K309" s="1111">
        <f t="shared" ref="K309" si="72">SUM(K310,K311,K312,K313,K314,K315)</f>
        <v>30519.06</v>
      </c>
      <c r="L309" s="436">
        <f t="shared" si="69"/>
        <v>25500</v>
      </c>
      <c r="M309" s="1206"/>
      <c r="N309" s="376"/>
      <c r="O309" s="277"/>
      <c r="P309" s="277"/>
      <c r="Q309" s="277"/>
    </row>
    <row r="310" spans="1:18" s="3" customFormat="1" x14ac:dyDescent="0.2">
      <c r="A310" s="517">
        <v>632</v>
      </c>
      <c r="B310" s="1010"/>
      <c r="C310" s="518" t="s">
        <v>205</v>
      </c>
      <c r="D310" s="33">
        <v>6500</v>
      </c>
      <c r="E310" s="33">
        <v>10000</v>
      </c>
      <c r="F310" s="33">
        <v>12000</v>
      </c>
      <c r="G310" s="33">
        <v>6549.79</v>
      </c>
      <c r="H310" s="851">
        <v>8000</v>
      </c>
      <c r="I310" s="32">
        <v>7500</v>
      </c>
      <c r="J310" s="437">
        <v>7500</v>
      </c>
      <c r="K310" s="1077">
        <v>6786.69</v>
      </c>
      <c r="L310" s="30">
        <v>8000</v>
      </c>
      <c r="M310" s="1192"/>
      <c r="O310" s="154"/>
      <c r="P310" s="155"/>
      <c r="Q310" s="154"/>
      <c r="R310" s="1"/>
    </row>
    <row r="311" spans="1:18" s="175" customFormat="1" x14ac:dyDescent="0.2">
      <c r="A311" s="530">
        <v>633</v>
      </c>
      <c r="B311" s="949"/>
      <c r="C311" s="368" t="s">
        <v>206</v>
      </c>
      <c r="D311" s="25">
        <v>5400</v>
      </c>
      <c r="E311" s="25">
        <v>3000</v>
      </c>
      <c r="F311" s="25">
        <v>500</v>
      </c>
      <c r="G311" s="25">
        <v>2050.0500000000002</v>
      </c>
      <c r="H311" s="336">
        <v>1500</v>
      </c>
      <c r="I311" s="24">
        <v>3000</v>
      </c>
      <c r="J311" s="111">
        <v>3000</v>
      </c>
      <c r="K311" s="1079">
        <v>5511.97</v>
      </c>
      <c r="L311" s="22">
        <v>1000</v>
      </c>
      <c r="M311" s="1192"/>
      <c r="N311" s="3"/>
      <c r="O311" s="155"/>
      <c r="P311" s="155"/>
      <c r="Q311" s="154"/>
      <c r="R311" s="1"/>
    </row>
    <row r="312" spans="1:18" x14ac:dyDescent="0.2">
      <c r="A312" s="530">
        <v>634</v>
      </c>
      <c r="B312" s="949"/>
      <c r="C312" s="368" t="s">
        <v>288</v>
      </c>
      <c r="D312" s="25">
        <v>6900</v>
      </c>
      <c r="E312" s="25">
        <v>6700</v>
      </c>
      <c r="F312" s="25">
        <v>6100</v>
      </c>
      <c r="G312" s="25">
        <v>5268.76</v>
      </c>
      <c r="H312" s="336">
        <v>5500</v>
      </c>
      <c r="I312" s="24">
        <v>2500</v>
      </c>
      <c r="J312" s="111">
        <v>2500</v>
      </c>
      <c r="K312" s="1079">
        <v>2513.6</v>
      </c>
      <c r="L312" s="22">
        <v>5000</v>
      </c>
      <c r="M312" s="1192"/>
      <c r="O312" s="154"/>
      <c r="P312" s="155"/>
      <c r="Q312" s="154"/>
    </row>
    <row r="313" spans="1:18" x14ac:dyDescent="0.2">
      <c r="A313" s="530">
        <v>635</v>
      </c>
      <c r="B313" s="949"/>
      <c r="C313" s="368" t="s">
        <v>209</v>
      </c>
      <c r="D313" s="25">
        <v>350</v>
      </c>
      <c r="E313" s="25">
        <v>1500</v>
      </c>
      <c r="F313" s="25">
        <v>500</v>
      </c>
      <c r="G313" s="25">
        <v>195</v>
      </c>
      <c r="H313" s="336">
        <v>500</v>
      </c>
      <c r="I313" s="24">
        <v>500</v>
      </c>
      <c r="J313" s="111">
        <v>500</v>
      </c>
      <c r="K313" s="1079">
        <v>156</v>
      </c>
      <c r="L313" s="22">
        <v>500</v>
      </c>
      <c r="M313" s="1192"/>
      <c r="O313" s="155"/>
      <c r="P313" s="155"/>
      <c r="Q313" s="154"/>
    </row>
    <row r="314" spans="1:18" x14ac:dyDescent="0.2">
      <c r="A314" s="530">
        <v>637</v>
      </c>
      <c r="B314" s="949"/>
      <c r="C314" s="368" t="s">
        <v>198</v>
      </c>
      <c r="D314" s="25">
        <v>1500</v>
      </c>
      <c r="E314" s="25">
        <v>2100</v>
      </c>
      <c r="F314" s="25">
        <v>300</v>
      </c>
      <c r="G314" s="25">
        <v>3391.96</v>
      </c>
      <c r="H314" s="336">
        <v>4500</v>
      </c>
      <c r="I314" s="24">
        <v>3000</v>
      </c>
      <c r="J314" s="111">
        <v>3000</v>
      </c>
      <c r="K314" s="1079">
        <v>3025.8</v>
      </c>
      <c r="L314" s="22">
        <v>500</v>
      </c>
      <c r="M314" s="1192"/>
      <c r="O314" s="155"/>
      <c r="P314" s="155"/>
      <c r="Q314" s="154"/>
    </row>
    <row r="315" spans="1:18" x14ac:dyDescent="0.2">
      <c r="A315" s="530">
        <v>642</v>
      </c>
      <c r="B315" s="949"/>
      <c r="C315" s="368" t="s">
        <v>289</v>
      </c>
      <c r="D315" s="950">
        <f>SUM(D316:D319)</f>
        <v>6800</v>
      </c>
      <c r="E315" s="25">
        <f>E316+E318+E319</f>
        <v>9400</v>
      </c>
      <c r="F315" s="25">
        <f>SUM(F316:F319)</f>
        <v>9400</v>
      </c>
      <c r="G315" s="25">
        <f>G316+G318+G319+G317</f>
        <v>15435.32</v>
      </c>
      <c r="H315" s="336">
        <f>H316+H318+H319</f>
        <v>15500</v>
      </c>
      <c r="I315" s="24">
        <f>I316+I318+I319</f>
        <v>15000</v>
      </c>
      <c r="J315" s="111">
        <f>J316+J318+J319</f>
        <v>15000</v>
      </c>
      <c r="K315" s="1079">
        <f>K316+K318+K319</f>
        <v>12525</v>
      </c>
      <c r="L315" s="22">
        <f>SUM(L316:L319)</f>
        <v>10500</v>
      </c>
      <c r="M315" s="1192"/>
      <c r="O315" s="154"/>
      <c r="P315" s="155"/>
      <c r="Q315" s="154"/>
    </row>
    <row r="316" spans="1:18" x14ac:dyDescent="0.2">
      <c r="A316" s="551"/>
      <c r="B316" s="552"/>
      <c r="C316" s="137" t="s">
        <v>290</v>
      </c>
      <c r="D316" s="237">
        <v>6000</v>
      </c>
      <c r="E316" s="237">
        <v>8300</v>
      </c>
      <c r="F316" s="237">
        <v>9000</v>
      </c>
      <c r="G316" s="237">
        <v>10835.32</v>
      </c>
      <c r="H316" s="849">
        <v>10000</v>
      </c>
      <c r="I316" s="333">
        <v>10000</v>
      </c>
      <c r="J316" s="439">
        <v>10000</v>
      </c>
      <c r="K316" s="1080">
        <v>7525</v>
      </c>
      <c r="L316" s="236">
        <v>9000</v>
      </c>
      <c r="M316" s="1192"/>
      <c r="O316" s="154"/>
      <c r="P316" s="155"/>
      <c r="Q316" s="154"/>
    </row>
    <row r="317" spans="1:18" x14ac:dyDescent="0.2">
      <c r="A317" s="551"/>
      <c r="B317" s="552"/>
      <c r="C317" s="137" t="s">
        <v>291</v>
      </c>
      <c r="D317" s="237"/>
      <c r="E317" s="237"/>
      <c r="F317" s="237"/>
      <c r="G317" s="237">
        <v>3900</v>
      </c>
      <c r="H317" s="849">
        <v>0</v>
      </c>
      <c r="I317" s="333"/>
      <c r="J317" s="439"/>
      <c r="K317" s="1080"/>
      <c r="L317" s="236"/>
      <c r="M317" s="1192"/>
      <c r="O317" s="154"/>
      <c r="P317" s="155"/>
      <c r="Q317" s="154"/>
    </row>
    <row r="318" spans="1:18" x14ac:dyDescent="0.2">
      <c r="A318" s="551"/>
      <c r="B318" s="552"/>
      <c r="C318" s="137" t="s">
        <v>292</v>
      </c>
      <c r="D318" s="237">
        <v>400</v>
      </c>
      <c r="E318" s="237">
        <v>700</v>
      </c>
      <c r="F318" s="237">
        <v>400</v>
      </c>
      <c r="G318" s="237">
        <v>700</v>
      </c>
      <c r="H318" s="849">
        <v>1000</v>
      </c>
      <c r="I318" s="333">
        <v>5000</v>
      </c>
      <c r="J318" s="439">
        <v>5000</v>
      </c>
      <c r="K318" s="1080">
        <v>5000</v>
      </c>
      <c r="L318" s="236">
        <v>1000</v>
      </c>
      <c r="M318" s="1192"/>
      <c r="O318" s="154"/>
      <c r="P318" s="155"/>
      <c r="Q318" s="154"/>
    </row>
    <row r="319" spans="1:18" ht="13.5" thickBot="1" x14ac:dyDescent="0.25">
      <c r="A319" s="551"/>
      <c r="B319" s="552"/>
      <c r="C319" s="137" t="s">
        <v>293</v>
      </c>
      <c r="D319" s="237">
        <v>400</v>
      </c>
      <c r="E319" s="237">
        <v>400</v>
      </c>
      <c r="F319" s="237">
        <v>0</v>
      </c>
      <c r="G319" s="237">
        <v>0</v>
      </c>
      <c r="H319" s="849">
        <v>4500</v>
      </c>
      <c r="I319" s="333">
        <v>0</v>
      </c>
      <c r="J319" s="439">
        <v>0</v>
      </c>
      <c r="K319" s="1080">
        <v>0</v>
      </c>
      <c r="L319" s="236">
        <v>500</v>
      </c>
      <c r="M319" s="1192"/>
      <c r="O319" s="154"/>
      <c r="P319" s="155"/>
      <c r="Q319" s="154"/>
    </row>
    <row r="320" spans="1:18" hidden="1" x14ac:dyDescent="0.2">
      <c r="A320" s="515"/>
      <c r="B320" s="509"/>
      <c r="C320" s="510"/>
      <c r="D320" s="129"/>
      <c r="E320" s="511"/>
      <c r="F320" s="511"/>
      <c r="G320" s="511"/>
      <c r="H320" s="511"/>
      <c r="I320" s="511"/>
      <c r="J320" s="586"/>
      <c r="K320" s="1112"/>
      <c r="L320" s="1011"/>
      <c r="M320" s="1193"/>
    </row>
    <row r="321" spans="1:18" s="50" customFormat="1" ht="12.75" customHeight="1" thickBot="1" x14ac:dyDescent="0.25">
      <c r="A321" s="273" t="s">
        <v>294</v>
      </c>
      <c r="B321" s="513"/>
      <c r="C321" s="513"/>
      <c r="D321" s="184">
        <f>D322+D323+D324</f>
        <v>40520</v>
      </c>
      <c r="E321" s="145">
        <f>SUM(E322,E323,E324)+E343</f>
        <v>51900</v>
      </c>
      <c r="F321" s="145">
        <f>F322+F323+F324+F343</f>
        <v>51000</v>
      </c>
      <c r="G321" s="145">
        <f>SUM(G322,G323,G324)+G343</f>
        <v>60670.99</v>
      </c>
      <c r="H321" s="145">
        <f>SUM(H322,H323,H324,H343)</f>
        <v>62000</v>
      </c>
      <c r="I321" s="145">
        <f>SUM(I322,I323,I324,I343)</f>
        <v>63946</v>
      </c>
      <c r="J321" s="588">
        <f>SUM(J322,J323,J324,J343)</f>
        <v>63946</v>
      </c>
      <c r="K321" s="1113">
        <f>SUM(K322,K323,K324,K343)</f>
        <v>57141.710000000006</v>
      </c>
      <c r="L321" s="144">
        <f>SUM(L322,L323,L324,L343)</f>
        <v>53100</v>
      </c>
      <c r="M321" s="1206"/>
      <c r="N321" s="122"/>
      <c r="O321" s="199"/>
      <c r="P321" s="199"/>
      <c r="Q321" s="199"/>
      <c r="R321" s="278"/>
    </row>
    <row r="322" spans="1:18" ht="12.75" customHeight="1" x14ac:dyDescent="0.2">
      <c r="A322" s="1012">
        <v>610</v>
      </c>
      <c r="B322" s="1013"/>
      <c r="C322" s="961" t="s">
        <v>128</v>
      </c>
      <c r="D322" s="33">
        <v>14500</v>
      </c>
      <c r="E322" s="33">
        <v>14500</v>
      </c>
      <c r="F322" s="33">
        <v>14500</v>
      </c>
      <c r="G322" s="33">
        <v>15601.24</v>
      </c>
      <c r="H322" s="851">
        <v>21000</v>
      </c>
      <c r="I322" s="32">
        <v>20000</v>
      </c>
      <c r="J322" s="437">
        <v>20000</v>
      </c>
      <c r="K322" s="1077">
        <v>17742.79</v>
      </c>
      <c r="L322" s="30">
        <v>21000</v>
      </c>
      <c r="M322" s="1197"/>
      <c r="N322" s="199"/>
      <c r="O322" s="153"/>
      <c r="P322" s="153"/>
      <c r="Q322" s="153"/>
    </row>
    <row r="323" spans="1:18" s="175" customFormat="1" x14ac:dyDescent="0.2">
      <c r="A323" s="1006">
        <v>620</v>
      </c>
      <c r="B323" s="949"/>
      <c r="C323" s="949" t="s">
        <v>132</v>
      </c>
      <c r="D323" s="25">
        <v>5145</v>
      </c>
      <c r="E323" s="25">
        <v>5000</v>
      </c>
      <c r="F323" s="25">
        <v>5000</v>
      </c>
      <c r="G323" s="25">
        <v>5885.07</v>
      </c>
      <c r="H323" s="336">
        <v>7500</v>
      </c>
      <c r="I323" s="24">
        <v>7300</v>
      </c>
      <c r="J323" s="111">
        <v>7300</v>
      </c>
      <c r="K323" s="1079">
        <v>6189.04</v>
      </c>
      <c r="L323" s="22">
        <v>7500</v>
      </c>
      <c r="M323" s="1197"/>
      <c r="N323" s="199"/>
      <c r="O323" s="153"/>
      <c r="P323" s="153"/>
      <c r="Q323" s="153"/>
      <c r="R323" s="1"/>
    </row>
    <row r="324" spans="1:18" ht="12.75" customHeight="1" x14ac:dyDescent="0.2">
      <c r="A324" s="367">
        <v>630</v>
      </c>
      <c r="B324" s="368"/>
      <c r="C324" s="368" t="s">
        <v>133</v>
      </c>
      <c r="D324" s="950">
        <f>SUM(D325:D343)</f>
        <v>20875</v>
      </c>
      <c r="E324" s="25">
        <f>E325+E326+E327+E328+E329+E330+E331+E332+E334+E335+E336+E337+E338+E339+E340</f>
        <v>31400</v>
      </c>
      <c r="F324" s="25">
        <f>SUM(F325:F340)</f>
        <v>31200</v>
      </c>
      <c r="G324" s="25">
        <f>G325+G326+G327+G328+G329+G330+G331+G332+G334+G335+G336+G337+G338+G339+G340+G341+G342</f>
        <v>38176.81</v>
      </c>
      <c r="H324" s="336">
        <f>SUM(H325,H326,H327,H329,H332,H340,H334,H336,H337,H339,H328,H338)+H330+H335+H331</f>
        <v>32500</v>
      </c>
      <c r="I324" s="24">
        <f>SUM(I325,I326,I327,I329,I332,I340,I334,I336,I337,I339,I328,I338)+I330+I335+I331</f>
        <v>35646</v>
      </c>
      <c r="J324" s="111">
        <f>SUM(J325,J326,J327,J329,J332,J340,J334,J336,J337,J339,J328,J338)+J330+J335+J331</f>
        <v>35646</v>
      </c>
      <c r="K324" s="1079">
        <f>SUM(K325,K326,K327,K329,K332,K340,K334,K336,K337,K339,K328,K338)+K330+K335+K331+K341+K342</f>
        <v>32681.74</v>
      </c>
      <c r="L324" s="22">
        <f>SUM(L325,L326,L327,L329,L332,L340,L334,L336,L337,L339,L328,L338)+L331+L335</f>
        <v>23600</v>
      </c>
      <c r="M324" s="1197"/>
      <c r="N324" s="68"/>
      <c r="O324" s="154"/>
      <c r="P324" s="154"/>
      <c r="Q324" s="154"/>
    </row>
    <row r="325" spans="1:18" x14ac:dyDescent="0.2">
      <c r="A325" s="138" t="s">
        <v>134</v>
      </c>
      <c r="B325" s="137"/>
      <c r="C325" s="137" t="s">
        <v>135</v>
      </c>
      <c r="D325" s="237">
        <v>0</v>
      </c>
      <c r="E325" s="237">
        <v>0</v>
      </c>
      <c r="F325" s="237">
        <v>0</v>
      </c>
      <c r="G325" s="237">
        <v>74.180000000000007</v>
      </c>
      <c r="H325" s="849">
        <v>100</v>
      </c>
      <c r="I325" s="333">
        <v>100</v>
      </c>
      <c r="J325" s="439">
        <v>100</v>
      </c>
      <c r="K325" s="1080">
        <v>61.68</v>
      </c>
      <c r="L325" s="236">
        <v>100</v>
      </c>
      <c r="M325" s="1201"/>
      <c r="O325" s="440"/>
      <c r="P325" s="356"/>
      <c r="Q325" s="371"/>
    </row>
    <row r="326" spans="1:18" x14ac:dyDescent="0.2">
      <c r="A326" s="138">
        <v>632</v>
      </c>
      <c r="B326" s="137"/>
      <c r="C326" s="137" t="s">
        <v>136</v>
      </c>
      <c r="D326" s="237">
        <v>8100</v>
      </c>
      <c r="E326" s="237">
        <v>12200</v>
      </c>
      <c r="F326" s="237">
        <v>10500</v>
      </c>
      <c r="G326" s="237">
        <v>7159.37</v>
      </c>
      <c r="H326" s="849">
        <v>10000</v>
      </c>
      <c r="I326" s="333">
        <v>11030</v>
      </c>
      <c r="J326" s="439">
        <v>11030</v>
      </c>
      <c r="K326" s="1080">
        <v>10355.450000000001</v>
      </c>
      <c r="L326" s="236">
        <v>10000</v>
      </c>
      <c r="M326" s="1201"/>
      <c r="O326" s="371"/>
      <c r="P326" s="356"/>
      <c r="Q326" s="371"/>
    </row>
    <row r="327" spans="1:18" x14ac:dyDescent="0.2">
      <c r="A327" s="101">
        <v>633</v>
      </c>
      <c r="B327" s="100"/>
      <c r="C327" s="100" t="s">
        <v>206</v>
      </c>
      <c r="D327" s="237">
        <v>1950</v>
      </c>
      <c r="E327" s="237">
        <v>7500</v>
      </c>
      <c r="F327" s="237">
        <v>10000</v>
      </c>
      <c r="G327" s="237">
        <v>531.22</v>
      </c>
      <c r="H327" s="849">
        <v>3000</v>
      </c>
      <c r="I327" s="333">
        <v>3000</v>
      </c>
      <c r="J327" s="439">
        <v>3000</v>
      </c>
      <c r="K327" s="1080">
        <v>833.83</v>
      </c>
      <c r="L327" s="236">
        <v>3000</v>
      </c>
      <c r="M327" s="1201"/>
      <c r="O327" s="371"/>
      <c r="P327" s="356"/>
      <c r="Q327" s="371"/>
    </row>
    <row r="328" spans="1:18" x14ac:dyDescent="0.2">
      <c r="A328" s="101">
        <v>633</v>
      </c>
      <c r="B328" s="100" t="s">
        <v>97</v>
      </c>
      <c r="C328" s="100" t="s">
        <v>295</v>
      </c>
      <c r="D328" s="237">
        <v>300</v>
      </c>
      <c r="E328" s="237">
        <v>0</v>
      </c>
      <c r="F328" s="237">
        <v>300</v>
      </c>
      <c r="G328" s="237">
        <v>0</v>
      </c>
      <c r="H328" s="849">
        <v>300</v>
      </c>
      <c r="I328" s="333">
        <v>300</v>
      </c>
      <c r="J328" s="439">
        <v>300</v>
      </c>
      <c r="K328" s="1080">
        <v>72.3</v>
      </c>
      <c r="L328" s="236">
        <v>300</v>
      </c>
      <c r="M328" s="1202"/>
      <c r="O328" s="506"/>
      <c r="P328" s="271"/>
      <c r="Q328" s="384"/>
    </row>
    <row r="329" spans="1:18" x14ac:dyDescent="0.2">
      <c r="A329" s="101">
        <v>633</v>
      </c>
      <c r="B329" s="100" t="s">
        <v>152</v>
      </c>
      <c r="C329" s="100" t="s">
        <v>232</v>
      </c>
      <c r="D329" s="237">
        <v>800</v>
      </c>
      <c r="E329" s="237">
        <v>0</v>
      </c>
      <c r="F329" s="237">
        <v>500</v>
      </c>
      <c r="G329" s="237">
        <v>0</v>
      </c>
      <c r="H329" s="849">
        <v>500</v>
      </c>
      <c r="I329" s="333">
        <v>500</v>
      </c>
      <c r="J329" s="439">
        <v>500</v>
      </c>
      <c r="K329" s="1080">
        <v>22.6</v>
      </c>
      <c r="L329" s="236">
        <v>500</v>
      </c>
      <c r="M329" s="1201"/>
      <c r="O329" s="440"/>
      <c r="P329" s="356"/>
      <c r="Q329" s="371"/>
    </row>
    <row r="330" spans="1:18" x14ac:dyDescent="0.2">
      <c r="A330" s="935">
        <v>633</v>
      </c>
      <c r="B330" s="907" t="s">
        <v>152</v>
      </c>
      <c r="C330" s="907" t="s">
        <v>153</v>
      </c>
      <c r="D330" s="1000"/>
      <c r="E330" s="1000">
        <v>0</v>
      </c>
      <c r="F330" s="1000">
        <v>200</v>
      </c>
      <c r="G330" s="1000">
        <v>0</v>
      </c>
      <c r="H330" s="1001">
        <v>0</v>
      </c>
      <c r="I330" s="1002">
        <v>0</v>
      </c>
      <c r="J330" s="591">
        <v>0</v>
      </c>
      <c r="K330" s="1114">
        <v>0</v>
      </c>
      <c r="L330" s="1007">
        <v>0</v>
      </c>
      <c r="M330" s="1201"/>
      <c r="O330" s="440"/>
      <c r="P330" s="356"/>
      <c r="Q330" s="371"/>
    </row>
    <row r="331" spans="1:18" x14ac:dyDescent="0.2">
      <c r="A331" s="101">
        <v>633</v>
      </c>
      <c r="B331" s="100" t="s">
        <v>152</v>
      </c>
      <c r="C331" s="100" t="s">
        <v>296</v>
      </c>
      <c r="D331" s="237">
        <v>1500</v>
      </c>
      <c r="E331" s="237">
        <v>0</v>
      </c>
      <c r="F331" s="237">
        <v>1000</v>
      </c>
      <c r="G331" s="237">
        <v>935.56</v>
      </c>
      <c r="H331" s="849">
        <v>1400</v>
      </c>
      <c r="I331" s="333">
        <v>1400</v>
      </c>
      <c r="J331" s="439">
        <v>1400</v>
      </c>
      <c r="K331" s="1080">
        <v>1289.02</v>
      </c>
      <c r="L331" s="236">
        <v>1000</v>
      </c>
      <c r="M331" s="1201"/>
      <c r="O331" s="440"/>
      <c r="P331" s="356"/>
      <c r="Q331" s="371"/>
    </row>
    <row r="332" spans="1:18" x14ac:dyDescent="0.2">
      <c r="A332" s="101">
        <v>642</v>
      </c>
      <c r="B332" s="1003"/>
      <c r="C332" s="972" t="s">
        <v>297</v>
      </c>
      <c r="D332" s="237">
        <v>1000</v>
      </c>
      <c r="E332" s="237">
        <v>0</v>
      </c>
      <c r="F332" s="237">
        <v>1000</v>
      </c>
      <c r="G332" s="237">
        <v>2000</v>
      </c>
      <c r="H332" s="849">
        <v>3000</v>
      </c>
      <c r="I332" s="333">
        <v>0</v>
      </c>
      <c r="J332" s="333">
        <v>0</v>
      </c>
      <c r="K332" s="1080">
        <v>0</v>
      </c>
      <c r="L332" s="236">
        <v>1000</v>
      </c>
      <c r="M332" s="1201"/>
      <c r="O332" s="440"/>
      <c r="P332" s="356"/>
      <c r="Q332" s="371"/>
    </row>
    <row r="333" spans="1:18" hidden="1" x14ac:dyDescent="0.2">
      <c r="A333" s="349"/>
      <c r="B333" s="350"/>
      <c r="C333" s="351"/>
      <c r="D333" s="353"/>
      <c r="E333" s="354"/>
      <c r="F333" s="353"/>
      <c r="G333" s="354"/>
      <c r="H333" s="852"/>
      <c r="I333" s="548"/>
      <c r="J333" s="548"/>
      <c r="K333" s="1115"/>
      <c r="L333" s="550"/>
      <c r="M333" s="1201"/>
      <c r="O333" s="440"/>
      <c r="P333" s="356"/>
      <c r="Q333" s="371"/>
    </row>
    <row r="334" spans="1:18" x14ac:dyDescent="0.2">
      <c r="A334" s="101">
        <v>634</v>
      </c>
      <c r="B334" s="100"/>
      <c r="C334" s="100" t="s">
        <v>221</v>
      </c>
      <c r="D334" s="237">
        <v>700</v>
      </c>
      <c r="E334" s="237">
        <v>500</v>
      </c>
      <c r="F334" s="237">
        <v>500</v>
      </c>
      <c r="G334" s="237"/>
      <c r="H334" s="849">
        <v>200</v>
      </c>
      <c r="I334" s="333">
        <v>200</v>
      </c>
      <c r="J334" s="333">
        <v>200</v>
      </c>
      <c r="K334" s="1080">
        <v>0</v>
      </c>
      <c r="L334" s="236">
        <v>200</v>
      </c>
      <c r="M334" s="1201"/>
      <c r="O334" s="440"/>
      <c r="P334" s="356"/>
      <c r="Q334" s="371"/>
    </row>
    <row r="335" spans="1:18" x14ac:dyDescent="0.2">
      <c r="A335" s="101">
        <v>634</v>
      </c>
      <c r="B335" s="100" t="s">
        <v>97</v>
      </c>
      <c r="C335" s="100" t="s">
        <v>234</v>
      </c>
      <c r="D335" s="237">
        <v>0</v>
      </c>
      <c r="E335" s="1004">
        <v>0</v>
      </c>
      <c r="F335" s="237">
        <v>500</v>
      </c>
      <c r="G335" s="1004">
        <v>1296.48</v>
      </c>
      <c r="H335" s="1005">
        <v>500</v>
      </c>
      <c r="I335" s="592">
        <v>1500</v>
      </c>
      <c r="J335" s="592">
        <v>1500</v>
      </c>
      <c r="K335" s="1116">
        <v>130.86000000000001</v>
      </c>
      <c r="L335" s="1008">
        <v>500</v>
      </c>
      <c r="M335" s="1201"/>
      <c r="O335" s="440"/>
      <c r="P335" s="356"/>
      <c r="Q335" s="371"/>
    </row>
    <row r="336" spans="1:18" x14ac:dyDescent="0.2">
      <c r="A336" s="101">
        <v>635</v>
      </c>
      <c r="B336" s="100"/>
      <c r="C336" s="100" t="s">
        <v>209</v>
      </c>
      <c r="D336" s="237">
        <v>500</v>
      </c>
      <c r="E336" s="237">
        <v>500</v>
      </c>
      <c r="F336" s="237">
        <v>1000</v>
      </c>
      <c r="G336" s="237">
        <v>2175</v>
      </c>
      <c r="H336" s="849">
        <v>1500</v>
      </c>
      <c r="I336" s="333">
        <v>500</v>
      </c>
      <c r="J336" s="333">
        <v>500</v>
      </c>
      <c r="K336" s="1080">
        <v>0</v>
      </c>
      <c r="L336" s="236">
        <v>1000</v>
      </c>
      <c r="M336" s="1201"/>
      <c r="O336" s="440"/>
      <c r="P336" s="356"/>
      <c r="Q336" s="371"/>
      <c r="R336" s="334"/>
    </row>
    <row r="337" spans="1:18" x14ac:dyDescent="0.2">
      <c r="A337" s="288">
        <v>636</v>
      </c>
      <c r="B337" s="344" t="s">
        <v>15</v>
      </c>
      <c r="C337" s="344" t="s">
        <v>298</v>
      </c>
      <c r="D337" s="237">
        <v>0</v>
      </c>
      <c r="E337" s="237">
        <v>0</v>
      </c>
      <c r="F337" s="237">
        <v>0</v>
      </c>
      <c r="G337" s="237">
        <v>0</v>
      </c>
      <c r="H337" s="849">
        <v>0</v>
      </c>
      <c r="I337" s="333">
        <v>0</v>
      </c>
      <c r="J337" s="333">
        <v>0</v>
      </c>
      <c r="K337" s="1080">
        <v>0</v>
      </c>
      <c r="L337" s="236">
        <v>0</v>
      </c>
      <c r="M337" s="1202"/>
      <c r="O337" s="506"/>
      <c r="P337" s="271"/>
      <c r="Q337" s="371"/>
    </row>
    <row r="338" spans="1:18" x14ac:dyDescent="0.2">
      <c r="A338" s="288">
        <v>637</v>
      </c>
      <c r="B338" s="344"/>
      <c r="C338" s="344" t="s">
        <v>299</v>
      </c>
      <c r="D338" s="383">
        <v>0</v>
      </c>
      <c r="E338" s="383">
        <v>200</v>
      </c>
      <c r="F338" s="383">
        <v>200</v>
      </c>
      <c r="G338" s="383">
        <v>1700</v>
      </c>
      <c r="H338" s="856">
        <v>500</v>
      </c>
      <c r="I338" s="298">
        <v>0</v>
      </c>
      <c r="J338" s="298">
        <v>0</v>
      </c>
      <c r="K338" s="1078">
        <v>0</v>
      </c>
      <c r="L338" s="505">
        <v>500</v>
      </c>
      <c r="M338" s="1202"/>
      <c r="O338" s="506"/>
      <c r="P338" s="271"/>
      <c r="Q338" s="371"/>
    </row>
    <row r="339" spans="1:18" x14ac:dyDescent="0.2">
      <c r="A339" s="101">
        <v>637</v>
      </c>
      <c r="B339" s="100"/>
      <c r="C339" s="100" t="s">
        <v>198</v>
      </c>
      <c r="D339" s="237">
        <v>750</v>
      </c>
      <c r="E339" s="237">
        <v>500</v>
      </c>
      <c r="F339" s="237">
        <v>500</v>
      </c>
      <c r="G339" s="237">
        <v>4105</v>
      </c>
      <c r="H339" s="849">
        <v>1500</v>
      </c>
      <c r="I339" s="333">
        <v>2000</v>
      </c>
      <c r="J339" s="333">
        <v>2000</v>
      </c>
      <c r="K339" s="1080">
        <v>1786</v>
      </c>
      <c r="L339" s="236">
        <v>500</v>
      </c>
      <c r="M339" s="1201"/>
      <c r="O339" s="440"/>
      <c r="P339" s="356"/>
      <c r="Q339" s="371"/>
    </row>
    <row r="340" spans="1:18" x14ac:dyDescent="0.2">
      <c r="A340" s="101">
        <v>637</v>
      </c>
      <c r="B340" s="100" t="s">
        <v>97</v>
      </c>
      <c r="C340" s="100" t="s">
        <v>300</v>
      </c>
      <c r="D340" s="237">
        <v>5000</v>
      </c>
      <c r="E340" s="237">
        <v>10000</v>
      </c>
      <c r="F340" s="237">
        <v>5000</v>
      </c>
      <c r="G340" s="237"/>
      <c r="H340" s="849">
        <v>10000</v>
      </c>
      <c r="I340" s="333">
        <v>15116</v>
      </c>
      <c r="J340" s="439">
        <v>15116</v>
      </c>
      <c r="K340" s="1080">
        <v>0</v>
      </c>
      <c r="L340" s="236">
        <v>5000</v>
      </c>
      <c r="M340" s="1201"/>
      <c r="O340" s="440"/>
      <c r="P340" s="356"/>
      <c r="Q340" s="371"/>
    </row>
    <row r="341" spans="1:18" x14ac:dyDescent="0.2">
      <c r="A341" s="101"/>
      <c r="B341" s="100"/>
      <c r="C341" s="577" t="s">
        <v>301</v>
      </c>
      <c r="D341" s="847"/>
      <c r="E341" s="847"/>
      <c r="F341" s="847"/>
      <c r="G341" s="847">
        <v>16500</v>
      </c>
      <c r="H341" s="873"/>
      <c r="I341" s="597"/>
      <c r="J341" s="593"/>
      <c r="K341" s="1165">
        <v>16630</v>
      </c>
      <c r="L341" s="236"/>
      <c r="M341" s="1201"/>
      <c r="O341" s="440"/>
      <c r="P341" s="356"/>
      <c r="Q341" s="371"/>
    </row>
    <row r="342" spans="1:18" x14ac:dyDescent="0.2">
      <c r="A342" s="101"/>
      <c r="B342" s="100"/>
      <c r="C342" s="577" t="s">
        <v>302</v>
      </c>
      <c r="D342" s="847"/>
      <c r="E342" s="847"/>
      <c r="F342" s="847"/>
      <c r="G342" s="847">
        <v>1700</v>
      </c>
      <c r="H342" s="873"/>
      <c r="I342" s="597">
        <v>1500</v>
      </c>
      <c r="J342" s="593">
        <v>1500</v>
      </c>
      <c r="K342" s="1165">
        <v>1500</v>
      </c>
      <c r="L342" s="236"/>
      <c r="M342" s="1201"/>
      <c r="O342" s="440"/>
      <c r="P342" s="356"/>
      <c r="Q342" s="371"/>
    </row>
    <row r="343" spans="1:18" ht="13.5" thickBot="1" x14ac:dyDescent="0.25">
      <c r="A343" s="101">
        <v>642</v>
      </c>
      <c r="B343" s="100" t="s">
        <v>75</v>
      </c>
      <c r="C343" s="100" t="s">
        <v>303</v>
      </c>
      <c r="D343" s="237">
        <v>275</v>
      </c>
      <c r="E343" s="23">
        <v>1000</v>
      </c>
      <c r="F343" s="23">
        <v>300</v>
      </c>
      <c r="G343" s="23">
        <v>1007.87</v>
      </c>
      <c r="H343" s="850">
        <v>1000</v>
      </c>
      <c r="I343" s="24">
        <v>1000</v>
      </c>
      <c r="J343" s="24">
        <v>1000</v>
      </c>
      <c r="K343" s="1079">
        <v>528.14</v>
      </c>
      <c r="L343" s="22">
        <v>1000</v>
      </c>
      <c r="M343" s="1197"/>
      <c r="O343" s="154"/>
      <c r="P343" s="155"/>
      <c r="Q343" s="154"/>
      <c r="R343" s="388"/>
    </row>
    <row r="344" spans="1:18" hidden="1" x14ac:dyDescent="0.2">
      <c r="A344" s="86"/>
      <c r="B344" s="85"/>
      <c r="C344" s="85"/>
      <c r="D344" s="15"/>
      <c r="E344" s="17"/>
      <c r="F344" s="17"/>
      <c r="G344" s="17"/>
      <c r="H344" s="17"/>
      <c r="I344" s="599"/>
      <c r="J344" s="599"/>
      <c r="K344" s="1081"/>
      <c r="L344" s="14"/>
      <c r="M344" s="1197"/>
      <c r="O344" s="154"/>
      <c r="P344" s="155"/>
      <c r="Q344" s="154"/>
      <c r="R344" s="388"/>
    </row>
    <row r="345" spans="1:18" s="50" customFormat="1" ht="12" thickBot="1" x14ac:dyDescent="0.25">
      <c r="A345" s="273" t="s">
        <v>304</v>
      </c>
      <c r="B345" s="513"/>
      <c r="C345" s="513"/>
      <c r="D345" s="184">
        <f>D346</f>
        <v>500</v>
      </c>
      <c r="E345" s="276">
        <f t="shared" ref="E345:L345" si="73">E346</f>
        <v>7700</v>
      </c>
      <c r="F345" s="276">
        <f t="shared" si="73"/>
        <v>800</v>
      </c>
      <c r="G345" s="276">
        <v>1014</v>
      </c>
      <c r="H345" s="276">
        <f t="shared" si="73"/>
        <v>2450</v>
      </c>
      <c r="I345" s="276">
        <f t="shared" si="73"/>
        <v>200</v>
      </c>
      <c r="J345" s="276">
        <f t="shared" si="73"/>
        <v>200</v>
      </c>
      <c r="K345" s="1117">
        <f t="shared" si="73"/>
        <v>238.44</v>
      </c>
      <c r="L345" s="436">
        <f t="shared" si="73"/>
        <v>950</v>
      </c>
      <c r="M345" s="1206"/>
      <c r="N345" s="403"/>
      <c r="O345" s="376"/>
      <c r="P345" s="376"/>
      <c r="Q345" s="376"/>
    </row>
    <row r="346" spans="1:18" x14ac:dyDescent="0.2">
      <c r="A346" s="1014">
        <v>630</v>
      </c>
      <c r="B346" s="1015"/>
      <c r="C346" s="1015" t="s">
        <v>133</v>
      </c>
      <c r="D346" s="1016">
        <f>SUM(D347:D352)</f>
        <v>500</v>
      </c>
      <c r="E346" s="33">
        <f>SUM(E347,E348,E349,E351,E352)</f>
        <v>7700</v>
      </c>
      <c r="F346" s="33">
        <f>SUM(F347:F352)</f>
        <v>800</v>
      </c>
      <c r="G346" s="33">
        <f>SUM(G347,G348,G349,G351,G352)+G350</f>
        <v>721.72</v>
      </c>
      <c r="H346" s="851">
        <f>SUM(H347,H348,H349,H351,H352)+H350</f>
        <v>2450</v>
      </c>
      <c r="I346" s="32">
        <f>SUM(I347,I348,I349,I351,I352)</f>
        <v>200</v>
      </c>
      <c r="J346" s="32">
        <f>SUM(J347,J348,J349,J351,J352)</f>
        <v>200</v>
      </c>
      <c r="K346" s="1077">
        <f>SUM(K347,K348,K349,K351,K352)</f>
        <v>238.44</v>
      </c>
      <c r="L346" s="30">
        <f>SUM(L347,L348,L349,L351,L352)</f>
        <v>950</v>
      </c>
      <c r="M346" s="1192"/>
      <c r="O346" s="155"/>
      <c r="P346" s="155"/>
      <c r="Q346" s="155"/>
    </row>
    <row r="347" spans="1:18" x14ac:dyDescent="0.2">
      <c r="A347" s="138" t="s">
        <v>134</v>
      </c>
      <c r="B347" s="137"/>
      <c r="C347" s="137" t="s">
        <v>135</v>
      </c>
      <c r="D347" s="237">
        <v>0</v>
      </c>
      <c r="E347" s="237">
        <v>0</v>
      </c>
      <c r="F347" s="237">
        <v>0</v>
      </c>
      <c r="G347" s="237">
        <v>0</v>
      </c>
      <c r="H347" s="849">
        <v>0</v>
      </c>
      <c r="I347" s="333">
        <v>0</v>
      </c>
      <c r="J347" s="333">
        <v>0</v>
      </c>
      <c r="K347" s="1080">
        <v>0</v>
      </c>
      <c r="L347" s="236">
        <v>0</v>
      </c>
      <c r="M347" s="1201"/>
      <c r="O347" s="440"/>
      <c r="P347" s="356"/>
      <c r="Q347" s="440"/>
    </row>
    <row r="348" spans="1:18" x14ac:dyDescent="0.2">
      <c r="A348" s="138">
        <v>632</v>
      </c>
      <c r="B348" s="137"/>
      <c r="C348" s="137" t="s">
        <v>136</v>
      </c>
      <c r="D348" s="237">
        <v>200</v>
      </c>
      <c r="E348" s="237">
        <v>0</v>
      </c>
      <c r="F348" s="237">
        <v>0</v>
      </c>
      <c r="G348" s="237">
        <v>172</v>
      </c>
      <c r="H348" s="849">
        <v>300</v>
      </c>
      <c r="I348" s="333">
        <v>200</v>
      </c>
      <c r="J348" s="333">
        <v>200</v>
      </c>
      <c r="K348" s="1080">
        <v>172.05</v>
      </c>
      <c r="L348" s="236">
        <v>300</v>
      </c>
      <c r="M348" s="1201"/>
      <c r="O348" s="440"/>
      <c r="P348" s="356"/>
      <c r="Q348" s="440"/>
    </row>
    <row r="349" spans="1:18" x14ac:dyDescent="0.2">
      <c r="A349" s="101">
        <v>633</v>
      </c>
      <c r="B349" s="100"/>
      <c r="C349" s="100" t="s">
        <v>305</v>
      </c>
      <c r="D349" s="237">
        <v>300</v>
      </c>
      <c r="E349" s="237">
        <v>7400</v>
      </c>
      <c r="F349" s="237">
        <v>500</v>
      </c>
      <c r="G349" s="237">
        <v>0</v>
      </c>
      <c r="H349" s="849">
        <v>2000</v>
      </c>
      <c r="I349" s="333">
        <v>0</v>
      </c>
      <c r="J349" s="333">
        <v>0</v>
      </c>
      <c r="K349" s="1080">
        <v>0</v>
      </c>
      <c r="L349" s="236">
        <v>500</v>
      </c>
      <c r="M349" s="1201"/>
      <c r="O349" s="440"/>
      <c r="P349" s="356"/>
      <c r="Q349" s="440"/>
    </row>
    <row r="350" spans="1:18" x14ac:dyDescent="0.2">
      <c r="A350" s="101"/>
      <c r="B350" s="100"/>
      <c r="C350" s="577" t="s">
        <v>306</v>
      </c>
      <c r="D350" s="847"/>
      <c r="E350" s="847"/>
      <c r="F350" s="847"/>
      <c r="G350" s="847">
        <v>483.33</v>
      </c>
      <c r="H350" s="873">
        <v>150</v>
      </c>
      <c r="I350" s="597"/>
      <c r="J350" s="597"/>
      <c r="K350" s="1080"/>
      <c r="L350" s="236"/>
      <c r="M350" s="1201"/>
      <c r="O350" s="440"/>
      <c r="P350" s="356"/>
      <c r="Q350" s="440"/>
    </row>
    <row r="351" spans="1:18" x14ac:dyDescent="0.2">
      <c r="A351" s="101">
        <v>635</v>
      </c>
      <c r="B351" s="100"/>
      <c r="C351" s="100" t="s">
        <v>209</v>
      </c>
      <c r="D351" s="237">
        <v>0</v>
      </c>
      <c r="E351" s="237">
        <v>300</v>
      </c>
      <c r="F351" s="237">
        <v>300</v>
      </c>
      <c r="G351" s="237">
        <v>0</v>
      </c>
      <c r="H351" s="849">
        <v>0</v>
      </c>
      <c r="I351" s="333">
        <v>0</v>
      </c>
      <c r="J351" s="333">
        <v>0</v>
      </c>
      <c r="K351" s="1080">
        <v>0</v>
      </c>
      <c r="L351" s="236">
        <v>150</v>
      </c>
      <c r="M351" s="1201"/>
      <c r="O351" s="440"/>
      <c r="P351" s="356"/>
      <c r="Q351" s="440"/>
    </row>
    <row r="352" spans="1:18" ht="13.5" thickBot="1" x14ac:dyDescent="0.25">
      <c r="A352" s="101">
        <v>637</v>
      </c>
      <c r="B352" s="100"/>
      <c r="C352" s="100" t="s">
        <v>198</v>
      </c>
      <c r="D352" s="237">
        <v>0</v>
      </c>
      <c r="E352" s="237">
        <v>0</v>
      </c>
      <c r="F352" s="237">
        <v>0</v>
      </c>
      <c r="G352" s="237">
        <v>66.39</v>
      </c>
      <c r="H352" s="849">
        <v>0</v>
      </c>
      <c r="I352" s="333">
        <v>0</v>
      </c>
      <c r="J352" s="333">
        <v>0</v>
      </c>
      <c r="K352" s="1080">
        <v>66.39</v>
      </c>
      <c r="L352" s="236">
        <v>0</v>
      </c>
      <c r="M352" s="1201"/>
      <c r="O352" s="440"/>
      <c r="P352" s="356"/>
      <c r="Q352" s="440"/>
    </row>
    <row r="353" spans="1:18" hidden="1" x14ac:dyDescent="0.2">
      <c r="A353" s="101"/>
      <c r="B353" s="100"/>
      <c r="C353" s="100"/>
      <c r="D353" s="23"/>
      <c r="E353" s="25"/>
      <c r="F353" s="25"/>
      <c r="G353" s="25"/>
      <c r="H353" s="25"/>
      <c r="I353" s="926"/>
      <c r="J353" s="926"/>
      <c r="K353" s="1079"/>
      <c r="L353" s="22"/>
      <c r="M353" s="1201"/>
      <c r="O353" s="440"/>
      <c r="P353" s="356"/>
      <c r="Q353" s="440"/>
    </row>
    <row r="354" spans="1:18" hidden="1" x14ac:dyDescent="0.2">
      <c r="A354" s="101"/>
      <c r="B354" s="100"/>
      <c r="C354" s="100"/>
      <c r="D354" s="23"/>
      <c r="E354" s="25"/>
      <c r="F354" s="25"/>
      <c r="G354" s="25"/>
      <c r="H354" s="25"/>
      <c r="I354" s="926"/>
      <c r="J354" s="336"/>
      <c r="K354" s="1079"/>
      <c r="L354" s="22"/>
      <c r="M354" s="1201"/>
      <c r="O354" s="440"/>
      <c r="P354" s="356"/>
      <c r="Q354" s="440"/>
    </row>
    <row r="355" spans="1:18" hidden="1" x14ac:dyDescent="0.2">
      <c r="A355" s="86"/>
      <c r="B355" s="85"/>
      <c r="C355" s="85"/>
      <c r="D355" s="15"/>
      <c r="E355" s="17"/>
      <c r="F355" s="17"/>
      <c r="G355" s="17"/>
      <c r="H355" s="17"/>
      <c r="I355" s="599"/>
      <c r="J355" s="599"/>
      <c r="K355" s="1081"/>
      <c r="L355" s="14"/>
      <c r="M355" s="1201"/>
      <c r="O355" s="440"/>
      <c r="P355" s="356"/>
      <c r="Q355" s="440"/>
    </row>
    <row r="356" spans="1:18" s="50" customFormat="1" ht="12" thickBot="1" x14ac:dyDescent="0.25">
      <c r="A356" s="273" t="s">
        <v>307</v>
      </c>
      <c r="B356" s="513"/>
      <c r="C356" s="513"/>
      <c r="D356" s="184">
        <f>D358</f>
        <v>1650</v>
      </c>
      <c r="E356" s="276">
        <f t="shared" ref="E356:L356" si="74">SUM(E357)</f>
        <v>1200</v>
      </c>
      <c r="F356" s="276">
        <f>F357</f>
        <v>4500</v>
      </c>
      <c r="G356" s="276">
        <f t="shared" si="74"/>
        <v>1290.48</v>
      </c>
      <c r="H356" s="276">
        <f t="shared" si="74"/>
        <v>4500</v>
      </c>
      <c r="I356" s="276">
        <f t="shared" si="74"/>
        <v>1478</v>
      </c>
      <c r="J356" s="276">
        <f t="shared" si="74"/>
        <v>1478</v>
      </c>
      <c r="K356" s="1117">
        <f t="shared" si="74"/>
        <v>1550.21</v>
      </c>
      <c r="L356" s="436">
        <f t="shared" si="74"/>
        <v>4500</v>
      </c>
      <c r="M356" s="1206"/>
      <c r="N356" s="376"/>
      <c r="O356" s="376"/>
      <c r="P356" s="376"/>
      <c r="Q356" s="376"/>
    </row>
    <row r="357" spans="1:18" x14ac:dyDescent="0.2">
      <c r="A357" s="959">
        <v>637</v>
      </c>
      <c r="B357" s="1017"/>
      <c r="C357" s="1015" t="s">
        <v>198</v>
      </c>
      <c r="D357" s="1016">
        <f>D358</f>
        <v>1650</v>
      </c>
      <c r="E357" s="33">
        <f t="shared" ref="E357:L357" si="75">E358</f>
        <v>1200</v>
      </c>
      <c r="F357" s="33">
        <f>F358</f>
        <v>4500</v>
      </c>
      <c r="G357" s="33">
        <f t="shared" si="75"/>
        <v>1290.48</v>
      </c>
      <c r="H357" s="851">
        <f t="shared" si="75"/>
        <v>4500</v>
      </c>
      <c r="I357" s="32">
        <f t="shared" si="75"/>
        <v>1478</v>
      </c>
      <c r="J357" s="32">
        <f t="shared" si="75"/>
        <v>1478</v>
      </c>
      <c r="K357" s="1077">
        <f t="shared" si="75"/>
        <v>1550.21</v>
      </c>
      <c r="L357" s="30">
        <f t="shared" si="75"/>
        <v>4500</v>
      </c>
      <c r="M357" s="1192"/>
      <c r="O357" s="155"/>
      <c r="P357" s="155"/>
      <c r="Q357" s="155"/>
    </row>
    <row r="358" spans="1:18" ht="13.5" thickBot="1" x14ac:dyDescent="0.25">
      <c r="A358" s="101">
        <v>637</v>
      </c>
      <c r="B358" s="100" t="s">
        <v>86</v>
      </c>
      <c r="C358" s="137" t="s">
        <v>308</v>
      </c>
      <c r="D358" s="171">
        <v>1650</v>
      </c>
      <c r="E358" s="237">
        <v>1200</v>
      </c>
      <c r="F358" s="237">
        <v>4500</v>
      </c>
      <c r="G358" s="237">
        <v>1290.48</v>
      </c>
      <c r="H358" s="849">
        <v>4500</v>
      </c>
      <c r="I358" s="333">
        <v>1478</v>
      </c>
      <c r="J358" s="333">
        <v>1478</v>
      </c>
      <c r="K358" s="1080">
        <v>1550.21</v>
      </c>
      <c r="L358" s="236">
        <v>4500</v>
      </c>
      <c r="M358" s="1201"/>
      <c r="O358" s="440"/>
      <c r="P358" s="356"/>
      <c r="Q358" s="440"/>
    </row>
    <row r="359" spans="1:18" s="50" customFormat="1" ht="12" thickBot="1" x14ac:dyDescent="0.25">
      <c r="A359" s="273" t="s">
        <v>454</v>
      </c>
      <c r="B359" s="513"/>
      <c r="C359" s="513"/>
      <c r="D359" s="184">
        <f>SUM(D362:D364)</f>
        <v>2480</v>
      </c>
      <c r="E359" s="276">
        <v>0</v>
      </c>
      <c r="F359" s="276">
        <f>SUM(F362:F364)</f>
        <v>9400</v>
      </c>
      <c r="G359" s="276">
        <v>0</v>
      </c>
      <c r="H359" s="276">
        <v>0</v>
      </c>
      <c r="I359" s="276">
        <v>0</v>
      </c>
      <c r="J359" s="276">
        <v>0</v>
      </c>
      <c r="K359" s="1117">
        <f>K360</f>
        <v>541.57000000000005</v>
      </c>
      <c r="L359" s="436">
        <f>SUM(L362,L363,L364)</f>
        <v>15000</v>
      </c>
      <c r="M359" s="1206"/>
      <c r="N359" s="376"/>
      <c r="O359" s="277"/>
      <c r="P359" s="277"/>
      <c r="Q359" s="277"/>
    </row>
    <row r="360" spans="1:18" s="50" customFormat="1" ht="12" thickBot="1" x14ac:dyDescent="0.25">
      <c r="A360" s="1173">
        <v>630</v>
      </c>
      <c r="B360" s="1174"/>
      <c r="C360" s="1174" t="s">
        <v>133</v>
      </c>
      <c r="D360" s="1175"/>
      <c r="E360" s="1176"/>
      <c r="F360" s="1176"/>
      <c r="G360" s="1176"/>
      <c r="H360" s="276"/>
      <c r="I360" s="276"/>
      <c r="J360" s="276"/>
      <c r="K360" s="1179">
        <f>K361</f>
        <v>541.57000000000005</v>
      </c>
      <c r="L360" s="436"/>
      <c r="M360" s="1206"/>
      <c r="N360" s="376"/>
      <c r="O360" s="277"/>
      <c r="P360" s="277"/>
      <c r="Q360" s="277"/>
    </row>
    <row r="361" spans="1:18" s="50" customFormat="1" ht="12" thickBot="1" x14ac:dyDescent="0.25">
      <c r="A361" s="1177">
        <v>633</v>
      </c>
      <c r="B361" s="1174" t="s">
        <v>81</v>
      </c>
      <c r="C361" s="1178" t="s">
        <v>207</v>
      </c>
      <c r="D361" s="1175"/>
      <c r="E361" s="1176"/>
      <c r="F361" s="1176"/>
      <c r="G361" s="1176"/>
      <c r="H361" s="276"/>
      <c r="I361" s="276"/>
      <c r="J361" s="276"/>
      <c r="K361" s="1180">
        <v>541.57000000000005</v>
      </c>
      <c r="L361" s="436"/>
      <c r="M361" s="1206"/>
      <c r="N361" s="376"/>
      <c r="O361" s="277"/>
      <c r="P361" s="277"/>
      <c r="Q361" s="277"/>
    </row>
    <row r="362" spans="1:18" s="50" customFormat="1" ht="12" thickBot="1" x14ac:dyDescent="0.25">
      <c r="A362" s="273" t="s">
        <v>309</v>
      </c>
      <c r="B362" s="513"/>
      <c r="C362" s="513"/>
      <c r="D362" s="184">
        <f>SUM(D363:D365)</f>
        <v>1240</v>
      </c>
      <c r="E362" s="276">
        <f>SUM(E363,E364)+E365</f>
        <v>15862</v>
      </c>
      <c r="F362" s="276">
        <f>SUM(F363:F365)</f>
        <v>7200</v>
      </c>
      <c r="G362" s="276">
        <f>SUM(G363,G364)+G365</f>
        <v>29169.49</v>
      </c>
      <c r="H362" s="276">
        <f>SUM(H363,H364)+H365</f>
        <v>13000</v>
      </c>
      <c r="I362" s="276">
        <f>SUM(I363,I364)+I365</f>
        <v>18828</v>
      </c>
      <c r="J362" s="276">
        <f>SUM(J363,J364)+J365</f>
        <v>18828</v>
      </c>
      <c r="K362" s="1117">
        <f>SUM(K363,K364)+K365</f>
        <v>17995.400000000001</v>
      </c>
      <c r="L362" s="436">
        <f>SUM(L363,L364,L365)</f>
        <v>12500</v>
      </c>
      <c r="M362" s="1206"/>
      <c r="N362" s="376"/>
      <c r="O362" s="277"/>
      <c r="P362" s="277"/>
      <c r="Q362" s="277"/>
    </row>
    <row r="363" spans="1:18" s="3" customFormat="1" x14ac:dyDescent="0.2">
      <c r="A363" s="1014">
        <v>630</v>
      </c>
      <c r="B363" s="1015"/>
      <c r="C363" s="1015" t="s">
        <v>310</v>
      </c>
      <c r="D363" s="33">
        <v>400</v>
      </c>
      <c r="E363" s="33">
        <v>3000</v>
      </c>
      <c r="F363" s="33">
        <v>700</v>
      </c>
      <c r="G363" s="33">
        <v>1854.65</v>
      </c>
      <c r="H363" s="851">
        <v>2000</v>
      </c>
      <c r="I363" s="32">
        <v>1687</v>
      </c>
      <c r="J363" s="437">
        <v>1687</v>
      </c>
      <c r="K363" s="1077">
        <v>1134.67</v>
      </c>
      <c r="L363" s="30">
        <v>2000</v>
      </c>
      <c r="M363" s="1197"/>
      <c r="N363" s="139"/>
      <c r="O363" s="154"/>
      <c r="P363" s="155"/>
      <c r="Q363" s="155"/>
      <c r="R363" s="1"/>
    </row>
    <row r="364" spans="1:18" s="175" customFormat="1" x14ac:dyDescent="0.2">
      <c r="A364" s="952">
        <v>642</v>
      </c>
      <c r="B364" s="552"/>
      <c r="C364" s="553" t="s">
        <v>311</v>
      </c>
      <c r="D364" s="25">
        <v>840</v>
      </c>
      <c r="E364" s="25">
        <v>500</v>
      </c>
      <c r="F364" s="25">
        <v>1500</v>
      </c>
      <c r="G364" s="25">
        <v>550</v>
      </c>
      <c r="H364" s="336">
        <v>1000</v>
      </c>
      <c r="I364" s="24">
        <v>1200</v>
      </c>
      <c r="J364" s="111">
        <v>1200</v>
      </c>
      <c r="K364" s="1079">
        <v>919.92</v>
      </c>
      <c r="L364" s="22">
        <v>500</v>
      </c>
      <c r="M364" s="1192"/>
      <c r="N364" s="3"/>
      <c r="O364" s="155"/>
      <c r="P364" s="155"/>
      <c r="Q364" s="155"/>
      <c r="R364" s="1"/>
    </row>
    <row r="365" spans="1:18" s="175" customFormat="1" ht="13.5" thickBot="1" x14ac:dyDescent="0.25">
      <c r="A365" s="377">
        <v>642</v>
      </c>
      <c r="B365" s="378" t="s">
        <v>15</v>
      </c>
      <c r="C365" s="161" t="s">
        <v>293</v>
      </c>
      <c r="D365" s="441">
        <v>0</v>
      </c>
      <c r="E365" s="379">
        <v>12362</v>
      </c>
      <c r="F365" s="441">
        <v>5000</v>
      </c>
      <c r="G365" s="379">
        <v>26764.84</v>
      </c>
      <c r="H365" s="872">
        <v>10000</v>
      </c>
      <c r="I365" s="442">
        <v>15941</v>
      </c>
      <c r="J365" s="1009">
        <v>15941</v>
      </c>
      <c r="K365" s="1119">
        <v>15940.81</v>
      </c>
      <c r="L365" s="443">
        <v>10000</v>
      </c>
      <c r="M365" s="1201"/>
      <c r="N365" s="3"/>
      <c r="O365" s="440"/>
      <c r="P365" s="155"/>
      <c r="Q365" s="155"/>
      <c r="R365" s="1"/>
    </row>
    <row r="366" spans="1:18" ht="13.5" thickBot="1" x14ac:dyDescent="0.25">
      <c r="A366" s="644" t="s">
        <v>312</v>
      </c>
      <c r="B366" s="645"/>
      <c r="C366" s="646" t="s">
        <v>313</v>
      </c>
      <c r="D366" s="647">
        <f>D309+D321+D345+D356+D362</f>
        <v>71360</v>
      </c>
      <c r="E366" s="998">
        <f t="shared" ref="E366" si="76">SUM(E309,E321,E345,E356,E362)</f>
        <v>109362</v>
      </c>
      <c r="F366" s="648">
        <f>F309+F321+F345+F356+F362</f>
        <v>92300</v>
      </c>
      <c r="G366" s="998">
        <f t="shared" ref="G366:L366" si="77">SUM(G309,G321,G345,G356,G362)</f>
        <v>125035.84</v>
      </c>
      <c r="H366" s="998">
        <f t="shared" ref="H366" si="78">SUM(H309,H321,H345,H356,H362)</f>
        <v>117450</v>
      </c>
      <c r="I366" s="649">
        <f t="shared" si="77"/>
        <v>115952</v>
      </c>
      <c r="J366" s="649">
        <f t="shared" ref="J366" si="79">SUM(J309,J321,J345,J356,J362)</f>
        <v>115952</v>
      </c>
      <c r="K366" s="1120">
        <f>SUM(K309,K321,K345,K356,K362)+K359</f>
        <v>107986.39000000001</v>
      </c>
      <c r="L366" s="999">
        <f t="shared" si="77"/>
        <v>96550</v>
      </c>
      <c r="M366" s="1203"/>
      <c r="N366" s="376"/>
      <c r="O366" s="277"/>
      <c r="P366" s="277"/>
      <c r="Q366" s="277"/>
      <c r="R366" s="444"/>
    </row>
    <row r="367" spans="1:18" hidden="1" x14ac:dyDescent="0.2">
      <c r="A367" s="432"/>
      <c r="B367" s="155"/>
      <c r="C367" s="54"/>
      <c r="D367" s="54"/>
      <c r="E367" s="433"/>
      <c r="F367" s="54"/>
      <c r="G367" s="433"/>
      <c r="H367" s="433"/>
      <c r="I367" s="433"/>
      <c r="J367" s="604"/>
      <c r="K367" s="605"/>
      <c r="L367" s="605"/>
    </row>
    <row r="368" spans="1:18" hidden="1" x14ac:dyDescent="0.2">
      <c r="A368" s="432"/>
      <c r="B368" s="155"/>
      <c r="C368" s="54"/>
      <c r="D368" s="54"/>
      <c r="E368" s="433"/>
      <c r="F368" s="54"/>
      <c r="G368" s="433"/>
      <c r="H368" s="433"/>
      <c r="I368" s="433"/>
      <c r="J368" s="606"/>
      <c r="K368" s="607"/>
      <c r="L368" s="607"/>
    </row>
    <row r="369" spans="1:18" hidden="1" x14ac:dyDescent="0.2">
      <c r="A369" s="432"/>
      <c r="B369" s="155"/>
      <c r="C369" s="54"/>
      <c r="D369" s="54"/>
      <c r="E369" s="433"/>
      <c r="F369" s="54"/>
      <c r="G369" s="433"/>
      <c r="H369" s="433"/>
      <c r="I369" s="433"/>
      <c r="J369" s="608"/>
      <c r="K369" s="609"/>
      <c r="L369" s="609"/>
    </row>
    <row r="370" spans="1:18" x14ac:dyDescent="0.2">
      <c r="A370" s="432"/>
      <c r="B370" s="155"/>
      <c r="C370" s="54"/>
      <c r="D370" s="54"/>
      <c r="E370" s="433"/>
      <c r="F370" s="54"/>
      <c r="G370" s="433"/>
      <c r="H370" s="433"/>
      <c r="I370" s="433"/>
      <c r="J370" s="433"/>
      <c r="K370" s="434"/>
      <c r="L370" s="434"/>
    </row>
    <row r="371" spans="1:18" ht="13.5" thickBot="1" x14ac:dyDescent="0.25">
      <c r="A371" s="432"/>
      <c r="B371" s="155"/>
      <c r="C371" s="54"/>
      <c r="D371" s="54"/>
      <c r="E371" s="433"/>
      <c r="F371" s="54"/>
      <c r="G371" s="433"/>
      <c r="H371" s="433"/>
      <c r="I371" s="1250" t="s">
        <v>314</v>
      </c>
      <c r="J371" s="1250" t="s">
        <v>314</v>
      </c>
      <c r="K371" s="1250" t="s">
        <v>314</v>
      </c>
      <c r="L371" s="1250"/>
      <c r="M371" s="1189"/>
      <c r="N371" s="102"/>
      <c r="O371" s="102"/>
      <c r="P371" s="102"/>
      <c r="Q371" s="102"/>
    </row>
    <row r="372" spans="1:18" s="396" customFormat="1" ht="34.5" thickBot="1" x14ac:dyDescent="0.25">
      <c r="A372" s="390" t="s">
        <v>125</v>
      </c>
      <c r="B372" s="391"/>
      <c r="C372" s="392"/>
      <c r="D372" s="962">
        <v>2014</v>
      </c>
      <c r="E372" s="189" t="s">
        <v>5</v>
      </c>
      <c r="F372" s="187" t="s">
        <v>6</v>
      </c>
      <c r="G372" s="189" t="s">
        <v>417</v>
      </c>
      <c r="H372" s="188" t="s">
        <v>418</v>
      </c>
      <c r="I372" s="188" t="s">
        <v>419</v>
      </c>
      <c r="J372" s="188" t="s">
        <v>437</v>
      </c>
      <c r="K372" s="1058" t="s">
        <v>438</v>
      </c>
      <c r="L372" s="186">
        <v>2020</v>
      </c>
      <c r="M372" s="1204"/>
      <c r="N372" s="394"/>
      <c r="O372" s="395"/>
      <c r="P372" s="269"/>
      <c r="Q372" s="270"/>
    </row>
    <row r="373" spans="1:18" s="50" customFormat="1" ht="12" thickBot="1" x14ac:dyDescent="0.25">
      <c r="A373" s="273" t="s">
        <v>315</v>
      </c>
      <c r="B373" s="513"/>
      <c r="C373" s="513"/>
      <c r="D373" s="184">
        <f>SUM(D374:D381)</f>
        <v>132510</v>
      </c>
      <c r="E373" s="276">
        <f>SUM(E374,E375,E376,E381)+E379+E377+E378</f>
        <v>147829</v>
      </c>
      <c r="F373" s="276">
        <f>SUM(F374:F381)</f>
        <v>146766</v>
      </c>
      <c r="G373" s="276">
        <f>SUM(G374,G375,G376,G381)+G379+G377+G378</f>
        <v>205135.24</v>
      </c>
      <c r="H373" s="276">
        <f>SUM(H374,H376,H381)+H377+H378+H379+H375</f>
        <v>214096</v>
      </c>
      <c r="I373" s="276">
        <f>SUM(I374,I376,I381)+I377+I378+I379+I375</f>
        <v>223646</v>
      </c>
      <c r="J373" s="276">
        <f>SUM(J374,J376,J381)+J377+J378+J379+J375</f>
        <v>223646</v>
      </c>
      <c r="K373" s="1111">
        <f>SUM(K374,K376,K381)+K377+K378+K379+K375</f>
        <v>228190.77000000002</v>
      </c>
      <c r="L373" s="436">
        <f>SUM(L374,L376,L381)+L377+L378+L379</f>
        <v>218510</v>
      </c>
      <c r="M373" s="1206"/>
      <c r="N373" s="376"/>
      <c r="O373" s="277"/>
      <c r="P373" s="277"/>
      <c r="Q373" s="277"/>
    </row>
    <row r="374" spans="1:18" x14ac:dyDescent="0.2">
      <c r="A374" s="997" t="s">
        <v>316</v>
      </c>
      <c r="B374" s="996" t="s">
        <v>317</v>
      </c>
      <c r="C374" s="961" t="s">
        <v>128</v>
      </c>
      <c r="D374" s="33">
        <v>124897</v>
      </c>
      <c r="E374" s="33">
        <v>89100</v>
      </c>
      <c r="F374" s="33">
        <v>93600</v>
      </c>
      <c r="G374" s="33">
        <v>196673.65</v>
      </c>
      <c r="H374" s="851">
        <v>162000</v>
      </c>
      <c r="I374" s="32">
        <v>162000</v>
      </c>
      <c r="J374" s="32">
        <v>162000</v>
      </c>
      <c r="K374" s="1077">
        <v>159639.70000000001</v>
      </c>
      <c r="L374" s="30">
        <v>172000</v>
      </c>
      <c r="M374" s="1197"/>
      <c r="N374" s="139"/>
      <c r="O374" s="154"/>
      <c r="P374" s="155"/>
      <c r="Q374" s="154"/>
    </row>
    <row r="375" spans="1:18" x14ac:dyDescent="0.2">
      <c r="A375" s="978"/>
      <c r="B375" s="951"/>
      <c r="C375" s="963" t="s">
        <v>318</v>
      </c>
      <c r="D375" s="947">
        <v>0</v>
      </c>
      <c r="E375" s="947">
        <v>0</v>
      </c>
      <c r="F375" s="947">
        <v>7500</v>
      </c>
      <c r="G375" s="947">
        <v>0</v>
      </c>
      <c r="H375" s="948">
        <v>0</v>
      </c>
      <c r="I375" s="618">
        <v>0</v>
      </c>
      <c r="J375" s="618">
        <v>0</v>
      </c>
      <c r="K375" s="1079"/>
      <c r="L375" s="22">
        <v>0</v>
      </c>
      <c r="M375" s="1197"/>
      <c r="N375" s="139"/>
      <c r="O375" s="154"/>
      <c r="P375" s="155"/>
      <c r="Q375" s="154"/>
    </row>
    <row r="376" spans="1:18" s="175" customFormat="1" x14ac:dyDescent="0.2">
      <c r="A376" s="370"/>
      <c r="B376" s="951" t="s">
        <v>319</v>
      </c>
      <c r="C376" s="368" t="s">
        <v>133</v>
      </c>
      <c r="D376" s="25">
        <v>0</v>
      </c>
      <c r="E376" s="25">
        <v>40466</v>
      </c>
      <c r="F376" s="25">
        <v>27000</v>
      </c>
      <c r="G376" s="25">
        <v>0</v>
      </c>
      <c r="H376" s="336">
        <v>25546</v>
      </c>
      <c r="I376" s="24">
        <v>25546</v>
      </c>
      <c r="J376" s="24">
        <v>25546</v>
      </c>
      <c r="K376" s="1079">
        <v>55364.55</v>
      </c>
      <c r="L376" s="22">
        <v>25160</v>
      </c>
      <c r="M376" s="1197"/>
      <c r="N376" s="139"/>
      <c r="O376" s="154"/>
      <c r="P376" s="155"/>
      <c r="Q376" s="154"/>
      <c r="R376" s="221"/>
    </row>
    <row r="377" spans="1:18" s="175" customFormat="1" x14ac:dyDescent="0.2">
      <c r="A377" s="370"/>
      <c r="B377" s="951"/>
      <c r="C377" s="964" t="s">
        <v>320</v>
      </c>
      <c r="D377" s="965">
        <v>183</v>
      </c>
      <c r="E377" s="966">
        <v>200</v>
      </c>
      <c r="F377" s="965">
        <v>166</v>
      </c>
      <c r="G377" s="966">
        <v>0</v>
      </c>
      <c r="H377" s="967">
        <v>50</v>
      </c>
      <c r="I377" s="621">
        <v>50</v>
      </c>
      <c r="J377" s="621">
        <v>50</v>
      </c>
      <c r="K377" s="1121">
        <v>99.6</v>
      </c>
      <c r="L377" s="979">
        <v>50</v>
      </c>
      <c r="M377" s="1208"/>
      <c r="N377" s="566"/>
      <c r="O377" s="565"/>
      <c r="P377" s="271"/>
      <c r="Q377" s="565"/>
      <c r="R377" s="1"/>
    </row>
    <row r="378" spans="1:18" s="175" customFormat="1" x14ac:dyDescent="0.2">
      <c r="A378" s="370"/>
      <c r="B378" s="951"/>
      <c r="C378" s="964" t="s">
        <v>321</v>
      </c>
      <c r="D378" s="923">
        <v>4720</v>
      </c>
      <c r="E378" s="923">
        <v>4123</v>
      </c>
      <c r="F378" s="923">
        <v>4500</v>
      </c>
      <c r="G378" s="923">
        <v>0</v>
      </c>
      <c r="H378" s="967">
        <v>3500</v>
      </c>
      <c r="I378" s="622">
        <v>3500</v>
      </c>
      <c r="J378" s="622">
        <v>3500</v>
      </c>
      <c r="K378" s="1122">
        <v>3805</v>
      </c>
      <c r="L378" s="980">
        <v>3500</v>
      </c>
      <c r="M378" s="1208"/>
      <c r="N378" s="566"/>
      <c r="O378" s="565"/>
      <c r="P378" s="271"/>
      <c r="Q378" s="565"/>
      <c r="R378" s="1"/>
    </row>
    <row r="379" spans="1:18" s="175" customFormat="1" x14ac:dyDescent="0.2">
      <c r="A379" s="370"/>
      <c r="B379" s="951"/>
      <c r="C379" s="968" t="s">
        <v>322</v>
      </c>
      <c r="D379" s="969">
        <v>2710</v>
      </c>
      <c r="E379" s="969">
        <v>1940</v>
      </c>
      <c r="F379" s="969">
        <v>500</v>
      </c>
      <c r="G379" s="969">
        <v>8461.59</v>
      </c>
      <c r="H379" s="970">
        <v>0</v>
      </c>
      <c r="I379" s="971">
        <v>9550</v>
      </c>
      <c r="J379" s="894">
        <v>9550</v>
      </c>
      <c r="K379" s="1123">
        <v>9281.92</v>
      </c>
      <c r="L379" s="981">
        <v>0</v>
      </c>
      <c r="M379" s="1197"/>
      <c r="N379" s="139"/>
      <c r="O379" s="154"/>
      <c r="P379" s="155"/>
      <c r="Q379" s="154"/>
      <c r="R379" s="1"/>
    </row>
    <row r="380" spans="1:18" s="175" customFormat="1" x14ac:dyDescent="0.2">
      <c r="A380" s="370"/>
      <c r="B380" s="951"/>
      <c r="C380" s="368" t="s">
        <v>323</v>
      </c>
      <c r="D380" s="23"/>
      <c r="E380" s="23"/>
      <c r="F380" s="23"/>
      <c r="G380" s="23"/>
      <c r="H380" s="850"/>
      <c r="I380" s="99"/>
      <c r="J380" s="623"/>
      <c r="K380" s="1124"/>
      <c r="L380" s="174"/>
      <c r="M380" s="1197"/>
      <c r="N380" s="139"/>
      <c r="O380" s="154"/>
      <c r="P380" s="155"/>
      <c r="Q380" s="154"/>
      <c r="R380" s="1"/>
    </row>
    <row r="381" spans="1:18" s="175" customFormat="1" x14ac:dyDescent="0.2">
      <c r="A381" s="370" t="s">
        <v>324</v>
      </c>
      <c r="B381" s="951">
        <v>633</v>
      </c>
      <c r="C381" s="368" t="s">
        <v>128</v>
      </c>
      <c r="D381" s="25">
        <v>0</v>
      </c>
      <c r="E381" s="25">
        <v>12000</v>
      </c>
      <c r="F381" s="25">
        <v>13500</v>
      </c>
      <c r="G381" s="25">
        <v>0</v>
      </c>
      <c r="H381" s="336">
        <f>H382</f>
        <v>23000</v>
      </c>
      <c r="I381" s="24">
        <v>23000</v>
      </c>
      <c r="J381" s="111">
        <v>23000</v>
      </c>
      <c r="K381" s="1079"/>
      <c r="L381" s="22">
        <v>17800</v>
      </c>
      <c r="M381" s="1197"/>
      <c r="N381" s="139"/>
      <c r="O381" s="154"/>
      <c r="P381" s="155"/>
      <c r="Q381" s="154"/>
      <c r="R381" s="1"/>
    </row>
    <row r="382" spans="1:18" s="175" customFormat="1" ht="13.5" thickBot="1" x14ac:dyDescent="0.25">
      <c r="A382" s="978"/>
      <c r="B382" s="951"/>
      <c r="C382" s="946" t="s">
        <v>325</v>
      </c>
      <c r="D382" s="237">
        <v>0</v>
      </c>
      <c r="E382" s="237">
        <v>1500</v>
      </c>
      <c r="F382" s="237">
        <v>3000</v>
      </c>
      <c r="G382" s="237">
        <v>0</v>
      </c>
      <c r="H382" s="849">
        <v>23000</v>
      </c>
      <c r="I382" s="99">
        <v>23000</v>
      </c>
      <c r="J382" s="438">
        <v>23000</v>
      </c>
      <c r="K382" s="1080"/>
      <c r="L382" s="236">
        <v>17600</v>
      </c>
      <c r="M382" s="1197"/>
      <c r="N382" s="3"/>
      <c r="O382" s="154"/>
      <c r="P382" s="155"/>
      <c r="Q382" s="154"/>
      <c r="R382" s="1"/>
    </row>
    <row r="383" spans="1:18" s="175" customFormat="1" hidden="1" x14ac:dyDescent="0.2">
      <c r="A383" s="991"/>
      <c r="B383" s="992"/>
      <c r="C383" s="993"/>
      <c r="D383" s="129"/>
      <c r="E383" s="511"/>
      <c r="F383" s="511"/>
      <c r="G383" s="511"/>
      <c r="H383" s="511"/>
      <c r="I383" s="994"/>
      <c r="J383" s="516"/>
      <c r="K383" s="1112"/>
      <c r="L383" s="995"/>
      <c r="M383" s="1203"/>
      <c r="N383" s="3"/>
      <c r="O383" s="3"/>
      <c r="P383" s="3"/>
      <c r="Q383" s="3"/>
      <c r="R383" s="1"/>
    </row>
    <row r="384" spans="1:18" s="50" customFormat="1" ht="12" thickBot="1" x14ac:dyDescent="0.25">
      <c r="A384" s="273" t="s">
        <v>326</v>
      </c>
      <c r="B384" s="513"/>
      <c r="C384" s="513"/>
      <c r="D384" s="184">
        <f>D385+D386+D387+D388+D390+D392</f>
        <v>620775</v>
      </c>
      <c r="E384" s="276">
        <f>SUM(E385,E386,E387,E390,E391,E388)+E392+E389+E396</f>
        <v>626381</v>
      </c>
      <c r="F384" s="276">
        <f>SUM(F385:F392)</f>
        <v>584400</v>
      </c>
      <c r="G384" s="276">
        <f>SUM(G385,G386,G387,G390,G391,G388)+G392+G389+G396</f>
        <v>714462.30999999994</v>
      </c>
      <c r="H384" s="276">
        <f>SUM(H385,H387,H390,H391,H396,H388,)+H386+H389+H392</f>
        <v>717237</v>
      </c>
      <c r="I384" s="276">
        <f>SUM(I385,I387,I390,I391,I396,I388,)+I386+I389+I392</f>
        <v>717917</v>
      </c>
      <c r="J384" s="514">
        <f>SUM(J385,J387,J390,J391,J396,J388,)+J386+J389+J392</f>
        <v>717917</v>
      </c>
      <c r="K384" s="1117">
        <f>SUM(K385,K387,K390,K391,K396,K388,)+K386+K389+K392</f>
        <v>760031.69</v>
      </c>
      <c r="L384" s="436">
        <f>SUM(L385,L387,L390,L397,L391,L398,L393,L394,L395,L388,L399)+L396</f>
        <v>790958</v>
      </c>
      <c r="M384" s="1206"/>
      <c r="N384" s="404"/>
      <c r="O384" s="277"/>
      <c r="P384" s="277"/>
      <c r="Q384" s="277"/>
    </row>
    <row r="385" spans="1:18" x14ac:dyDescent="0.2">
      <c r="A385" s="143" t="s">
        <v>317</v>
      </c>
      <c r="B385" s="996"/>
      <c r="C385" s="961" t="s">
        <v>128</v>
      </c>
      <c r="D385" s="33">
        <v>494935</v>
      </c>
      <c r="E385" s="33">
        <v>518052</v>
      </c>
      <c r="F385" s="33">
        <v>477500</v>
      </c>
      <c r="G385" s="33">
        <v>713730.6</v>
      </c>
      <c r="H385" s="851">
        <v>574992</v>
      </c>
      <c r="I385" s="32">
        <v>574992</v>
      </c>
      <c r="J385" s="437">
        <v>574992</v>
      </c>
      <c r="K385" s="1077">
        <v>658615.09</v>
      </c>
      <c r="L385" s="30">
        <v>643480</v>
      </c>
      <c r="M385" s="1197"/>
      <c r="N385" s="624"/>
      <c r="O385" s="154"/>
      <c r="P385" s="155"/>
      <c r="Q385" s="155"/>
    </row>
    <row r="386" spans="1:18" x14ac:dyDescent="0.2">
      <c r="A386" s="138"/>
      <c r="B386" s="951"/>
      <c r="C386" s="963" t="s">
        <v>318</v>
      </c>
      <c r="D386" s="947">
        <v>0</v>
      </c>
      <c r="E386" s="947">
        <v>0</v>
      </c>
      <c r="F386" s="947">
        <v>7500</v>
      </c>
      <c r="G386" s="947">
        <v>0</v>
      </c>
      <c r="H386" s="948">
        <v>0</v>
      </c>
      <c r="I386" s="618">
        <v>0</v>
      </c>
      <c r="J386" s="625">
        <v>0</v>
      </c>
      <c r="K386" s="1079"/>
      <c r="L386" s="22">
        <v>0</v>
      </c>
      <c r="M386" s="1197"/>
      <c r="N386" s="139"/>
      <c r="O386" s="154"/>
      <c r="P386" s="155"/>
      <c r="Q386" s="155"/>
    </row>
    <row r="387" spans="1:18" x14ac:dyDescent="0.2">
      <c r="A387" s="138" t="s">
        <v>319</v>
      </c>
      <c r="B387" s="951"/>
      <c r="C387" s="368" t="s">
        <v>133</v>
      </c>
      <c r="D387" s="25">
        <v>0</v>
      </c>
      <c r="E387" s="25">
        <v>34500</v>
      </c>
      <c r="F387" s="25">
        <v>34500</v>
      </c>
      <c r="G387" s="25">
        <v>0</v>
      </c>
      <c r="H387" s="336">
        <v>70297</v>
      </c>
      <c r="I387" s="24">
        <v>70297</v>
      </c>
      <c r="J387" s="111">
        <v>70297</v>
      </c>
      <c r="K387" s="1079">
        <v>77435.53</v>
      </c>
      <c r="L387" s="22">
        <v>72861</v>
      </c>
      <c r="M387" s="1197"/>
      <c r="N387" s="153"/>
      <c r="O387" s="154"/>
      <c r="P387" s="155"/>
      <c r="Q387" s="155"/>
    </row>
    <row r="388" spans="1:18" x14ac:dyDescent="0.2">
      <c r="A388" s="138"/>
      <c r="B388" s="951"/>
      <c r="C388" s="968" t="s">
        <v>327</v>
      </c>
      <c r="D388" s="969">
        <v>6000</v>
      </c>
      <c r="E388" s="969">
        <v>2490</v>
      </c>
      <c r="F388" s="969">
        <v>0</v>
      </c>
      <c r="G388" s="969">
        <v>731.71</v>
      </c>
      <c r="H388" s="970">
        <v>0</v>
      </c>
      <c r="I388" s="971">
        <v>680</v>
      </c>
      <c r="J388" s="894">
        <v>680</v>
      </c>
      <c r="K388" s="1123">
        <v>651.47</v>
      </c>
      <c r="L388" s="981">
        <v>0</v>
      </c>
      <c r="M388" s="1197"/>
      <c r="N388" s="153"/>
      <c r="O388" s="154"/>
      <c r="P388" s="155"/>
      <c r="Q388" s="155"/>
      <c r="R388" s="221"/>
    </row>
    <row r="389" spans="1:18" x14ac:dyDescent="0.2">
      <c r="A389" s="138"/>
      <c r="B389" s="951"/>
      <c r="C389" s="368" t="s">
        <v>328</v>
      </c>
      <c r="D389" s="23"/>
      <c r="E389" s="23">
        <v>0</v>
      </c>
      <c r="F389" s="23">
        <v>0</v>
      </c>
      <c r="G389" s="23">
        <v>0</v>
      </c>
      <c r="H389" s="850">
        <v>0</v>
      </c>
      <c r="I389" s="99">
        <v>0</v>
      </c>
      <c r="J389" s="438">
        <v>0</v>
      </c>
      <c r="K389" s="1124"/>
      <c r="L389" s="174">
        <v>0</v>
      </c>
      <c r="M389" s="1197"/>
      <c r="N389" s="153"/>
      <c r="O389" s="154"/>
      <c r="P389" s="155"/>
      <c r="Q389" s="155"/>
      <c r="R389" s="221"/>
    </row>
    <row r="390" spans="1:18" s="175" customFormat="1" x14ac:dyDescent="0.2">
      <c r="A390" s="138" t="s">
        <v>329</v>
      </c>
      <c r="B390" s="137"/>
      <c r="C390" s="137" t="s">
        <v>330</v>
      </c>
      <c r="D390" s="25">
        <v>38000</v>
      </c>
      <c r="E390" s="25">
        <v>48415</v>
      </c>
      <c r="F390" s="25">
        <v>38000</v>
      </c>
      <c r="G390" s="25">
        <v>0</v>
      </c>
      <c r="H390" s="336">
        <v>38076</v>
      </c>
      <c r="I390" s="24">
        <v>38076</v>
      </c>
      <c r="J390" s="111">
        <v>38076</v>
      </c>
      <c r="K390" s="1079"/>
      <c r="L390" s="22">
        <v>39627</v>
      </c>
      <c r="M390" s="1197"/>
      <c r="N390" s="3"/>
      <c r="O390" s="154"/>
      <c r="P390" s="356"/>
      <c r="Q390" s="155"/>
      <c r="R390" s="221"/>
    </row>
    <row r="391" spans="1:18" s="630" customFormat="1" x14ac:dyDescent="0.2">
      <c r="A391" s="316"/>
      <c r="B391" s="317"/>
      <c r="C391" s="137" t="s">
        <v>331</v>
      </c>
      <c r="D391" s="25">
        <v>0</v>
      </c>
      <c r="E391" s="25">
        <v>0</v>
      </c>
      <c r="F391" s="25"/>
      <c r="G391" s="25">
        <v>0</v>
      </c>
      <c r="H391" s="336">
        <v>0</v>
      </c>
      <c r="I391" s="24">
        <v>0</v>
      </c>
      <c r="J391" s="628">
        <v>0</v>
      </c>
      <c r="K391" s="1125"/>
      <c r="L391" s="982">
        <v>0</v>
      </c>
      <c r="M391" s="1197"/>
      <c r="N391" s="322"/>
      <c r="O391" s="338"/>
      <c r="P391" s="271"/>
      <c r="Q391" s="337"/>
      <c r="R391" s="334"/>
    </row>
    <row r="392" spans="1:18" s="630" customFormat="1" x14ac:dyDescent="0.2">
      <c r="A392" s="316"/>
      <c r="B392" s="317"/>
      <c r="C392" s="317" t="s">
        <v>293</v>
      </c>
      <c r="D392" s="291">
        <f>SUM(D393:D399)</f>
        <v>81840</v>
      </c>
      <c r="E392" s="947">
        <f>E393+E394+E395+E397+E398+E399</f>
        <v>22724</v>
      </c>
      <c r="F392" s="947">
        <f>SUM(F393:F399)</f>
        <v>26900</v>
      </c>
      <c r="G392" s="947">
        <f>G393+G394+G395+G397+G398+G399</f>
        <v>0</v>
      </c>
      <c r="H392" s="948">
        <f>H393+H394+H395+H397+H398+H399</f>
        <v>33872</v>
      </c>
      <c r="I392" s="715">
        <f>I393+I394+I395+I397+I398+I399</f>
        <v>33872</v>
      </c>
      <c r="J392" s="632">
        <f>J393+J394+J395+J397+J398+J399</f>
        <v>33872</v>
      </c>
      <c r="K392" s="1125">
        <f>K393+K394+K395+K397+K398+K399</f>
        <v>23329.599999999999</v>
      </c>
      <c r="L392" s="982">
        <f>L393+L394+L395+L397+L398+L396+L399-L396</f>
        <v>34990</v>
      </c>
      <c r="M392" s="1198"/>
      <c r="N392" s="322"/>
      <c r="O392" s="338"/>
      <c r="P392" s="271"/>
      <c r="Q392" s="337"/>
      <c r="R392" s="334"/>
    </row>
    <row r="393" spans="1:18" s="175" customFormat="1" x14ac:dyDescent="0.2">
      <c r="A393" s="983"/>
      <c r="B393" s="972"/>
      <c r="C393" s="973" t="s">
        <v>332</v>
      </c>
      <c r="D393" s="974">
        <v>3488</v>
      </c>
      <c r="E393" s="974">
        <v>3696</v>
      </c>
      <c r="F393" s="974">
        <v>3200</v>
      </c>
      <c r="G393" s="974">
        <v>0</v>
      </c>
      <c r="H393" s="975">
        <v>3802</v>
      </c>
      <c r="I393" s="635">
        <v>3802</v>
      </c>
      <c r="J393" s="633">
        <v>3802</v>
      </c>
      <c r="K393" s="1126">
        <v>3714</v>
      </c>
      <c r="L393" s="984">
        <v>4120</v>
      </c>
      <c r="M393" s="1208"/>
      <c r="N393" s="566"/>
      <c r="O393" s="565"/>
      <c r="P393" s="271"/>
      <c r="Q393" s="634"/>
      <c r="R393" s="1"/>
    </row>
    <row r="394" spans="1:18" s="175" customFormat="1" x14ac:dyDescent="0.2">
      <c r="A394" s="983"/>
      <c r="B394" s="972"/>
      <c r="C394" s="973" t="s">
        <v>333</v>
      </c>
      <c r="D394" s="974">
        <v>11890</v>
      </c>
      <c r="E394" s="974">
        <v>6857</v>
      </c>
      <c r="F394" s="974">
        <v>12000</v>
      </c>
      <c r="G394" s="974">
        <v>0</v>
      </c>
      <c r="H394" s="975">
        <v>10240</v>
      </c>
      <c r="I394" s="635">
        <v>10240</v>
      </c>
      <c r="J394" s="635">
        <v>10240</v>
      </c>
      <c r="K394" s="1126">
        <v>7700</v>
      </c>
      <c r="L394" s="984">
        <v>10490</v>
      </c>
      <c r="M394" s="1208"/>
      <c r="N394" s="566"/>
      <c r="O394" s="565"/>
      <c r="P394" s="271"/>
      <c r="Q394" s="634"/>
      <c r="R394" s="1"/>
    </row>
    <row r="395" spans="1:18" s="175" customFormat="1" x14ac:dyDescent="0.2">
      <c r="A395" s="983"/>
      <c r="B395" s="972"/>
      <c r="C395" s="973" t="s">
        <v>320</v>
      </c>
      <c r="D395" s="974">
        <v>2440</v>
      </c>
      <c r="E395" s="974">
        <v>2500</v>
      </c>
      <c r="F395" s="974">
        <v>2500</v>
      </c>
      <c r="G395" s="974">
        <v>0</v>
      </c>
      <c r="H395" s="975">
        <v>1600</v>
      </c>
      <c r="I395" s="635">
        <v>1600</v>
      </c>
      <c r="J395" s="635">
        <v>1600</v>
      </c>
      <c r="K395" s="1126">
        <v>929.6</v>
      </c>
      <c r="L395" s="984">
        <v>1680</v>
      </c>
      <c r="M395" s="1208"/>
      <c r="N395" s="566"/>
      <c r="O395" s="565"/>
      <c r="P395" s="271"/>
      <c r="Q395" s="634"/>
      <c r="R395" s="1"/>
    </row>
    <row r="396" spans="1:18" s="175" customFormat="1" x14ac:dyDescent="0.2">
      <c r="A396" s="983"/>
      <c r="B396" s="972"/>
      <c r="C396" s="972" t="s">
        <v>334</v>
      </c>
      <c r="D396" s="974">
        <v>174</v>
      </c>
      <c r="E396" s="976">
        <v>200</v>
      </c>
      <c r="F396" s="974">
        <v>200</v>
      </c>
      <c r="G396" s="976">
        <v>0</v>
      </c>
      <c r="H396" s="977"/>
      <c r="I396" s="369">
        <v>0</v>
      </c>
      <c r="J396" s="369">
        <v>0</v>
      </c>
      <c r="K396" s="1127">
        <v>0</v>
      </c>
      <c r="L396" s="985">
        <v>0</v>
      </c>
      <c r="M396" s="1208"/>
      <c r="N396" s="566"/>
      <c r="O396" s="565"/>
      <c r="P396" s="271"/>
      <c r="Q396" s="634"/>
      <c r="R396" s="1"/>
    </row>
    <row r="397" spans="1:18" x14ac:dyDescent="0.2">
      <c r="A397" s="316" t="s">
        <v>329</v>
      </c>
      <c r="B397" s="317"/>
      <c r="C397" s="317" t="s">
        <v>335</v>
      </c>
      <c r="D397" s="974">
        <v>8403</v>
      </c>
      <c r="E397" s="974">
        <v>8407</v>
      </c>
      <c r="F397" s="974">
        <v>8000</v>
      </c>
      <c r="G397" s="974">
        <v>0</v>
      </c>
      <c r="H397" s="975">
        <v>9730</v>
      </c>
      <c r="I397" s="635">
        <v>9730</v>
      </c>
      <c r="J397" s="635">
        <v>9730</v>
      </c>
      <c r="K397" s="1126">
        <v>5318</v>
      </c>
      <c r="L397" s="984">
        <v>10100</v>
      </c>
      <c r="M397" s="1198"/>
      <c r="O397" s="466"/>
      <c r="P397" s="271"/>
      <c r="Q397" s="337"/>
    </row>
    <row r="398" spans="1:18" x14ac:dyDescent="0.2">
      <c r="A398" s="316"/>
      <c r="B398" s="317"/>
      <c r="C398" s="317" t="s">
        <v>336</v>
      </c>
      <c r="D398" s="319">
        <v>39600</v>
      </c>
      <c r="E398" s="319">
        <v>0</v>
      </c>
      <c r="F398" s="319">
        <v>0</v>
      </c>
      <c r="G398" s="319">
        <v>0</v>
      </c>
      <c r="H398" s="975">
        <v>8300</v>
      </c>
      <c r="I398" s="635">
        <v>8300</v>
      </c>
      <c r="J398" s="635">
        <v>8300</v>
      </c>
      <c r="K398" s="1126">
        <v>5500</v>
      </c>
      <c r="L398" s="984">
        <v>8400</v>
      </c>
      <c r="M398" s="1198"/>
      <c r="O398" s="466"/>
      <c r="P398" s="271"/>
      <c r="Q398" s="337"/>
    </row>
    <row r="399" spans="1:18" ht="13.5" thickBot="1" x14ac:dyDescent="0.25">
      <c r="A399" s="986"/>
      <c r="B399" s="987"/>
      <c r="C399" s="987" t="s">
        <v>337</v>
      </c>
      <c r="D399" s="988">
        <v>15845</v>
      </c>
      <c r="E399" s="988">
        <v>1264</v>
      </c>
      <c r="F399" s="988">
        <v>1000</v>
      </c>
      <c r="G399" s="988">
        <v>0</v>
      </c>
      <c r="H399" s="989">
        <v>200</v>
      </c>
      <c r="I399" s="638">
        <v>200</v>
      </c>
      <c r="J399" s="638">
        <v>200</v>
      </c>
      <c r="K399" s="1128">
        <v>168</v>
      </c>
      <c r="L399" s="990">
        <v>200</v>
      </c>
      <c r="M399" s="1198"/>
      <c r="O399" s="466"/>
      <c r="P399" s="271"/>
      <c r="Q399" s="337"/>
    </row>
    <row r="400" spans="1:18" ht="13.5" hidden="1" thickBot="1" x14ac:dyDescent="0.25">
      <c r="A400" s="639"/>
      <c r="B400" s="337"/>
      <c r="C400" s="337"/>
      <c r="D400" s="358"/>
      <c r="E400" s="565"/>
      <c r="F400" s="565"/>
      <c r="G400" s="565"/>
      <c r="H400" s="565"/>
      <c r="I400" s="640"/>
      <c r="J400" s="641"/>
      <c r="K400" s="1129"/>
      <c r="L400" s="642"/>
      <c r="M400" s="1198"/>
      <c r="O400" s="466"/>
      <c r="P400" s="271"/>
      <c r="Q400" s="337"/>
    </row>
    <row r="401" spans="1:18" s="405" customFormat="1" ht="13.5" thickBot="1" x14ac:dyDescent="0.25">
      <c r="A401" s="273" t="s">
        <v>338</v>
      </c>
      <c r="B401" s="513"/>
      <c r="C401" s="513" t="s">
        <v>339</v>
      </c>
      <c r="D401" s="184">
        <f>D402+D403+D404+D405</f>
        <v>71750</v>
      </c>
      <c r="E401" s="276">
        <f>SUM(E402,E404,E403,E405)</f>
        <v>71601</v>
      </c>
      <c r="F401" s="276">
        <f>SUM(F402:F405)</f>
        <v>68350</v>
      </c>
      <c r="G401" s="276">
        <f>SUM(G402,G404,G403,G405)</f>
        <v>73183.7</v>
      </c>
      <c r="H401" s="276">
        <f>SUM(H402,H404,H405)+H403</f>
        <v>73000</v>
      </c>
      <c r="I401" s="276">
        <f>SUM(I402,I404,I405)+I403</f>
        <v>78781</v>
      </c>
      <c r="J401" s="276">
        <f>SUM(J402,J404,J405)+J403</f>
        <v>78781</v>
      </c>
      <c r="K401" s="1117">
        <f>SUM(K402,K404,K405)+K403</f>
        <v>81758.930000000008</v>
      </c>
      <c r="L401" s="436">
        <f>SUM(L402,L404,L405)+L403</f>
        <v>73700</v>
      </c>
      <c r="M401" s="1206"/>
      <c r="N401" s="376"/>
      <c r="O401" s="277"/>
      <c r="P401" s="277"/>
      <c r="Q401" s="277"/>
    </row>
    <row r="402" spans="1:18" x14ac:dyDescent="0.2">
      <c r="A402" s="959">
        <v>610</v>
      </c>
      <c r="B402" s="960"/>
      <c r="C402" s="961" t="s">
        <v>128</v>
      </c>
      <c r="D402" s="33">
        <v>23000</v>
      </c>
      <c r="E402" s="33">
        <v>24000</v>
      </c>
      <c r="F402" s="33">
        <v>23000</v>
      </c>
      <c r="G402" s="33">
        <v>26831.08</v>
      </c>
      <c r="H402" s="851">
        <v>27000</v>
      </c>
      <c r="I402" s="32">
        <v>30200</v>
      </c>
      <c r="J402" s="32">
        <v>30200</v>
      </c>
      <c r="K402" s="1077">
        <v>31132.33</v>
      </c>
      <c r="L402" s="30">
        <v>28000</v>
      </c>
      <c r="M402" s="1192"/>
      <c r="O402" s="154"/>
      <c r="P402" s="155"/>
      <c r="Q402" s="154"/>
    </row>
    <row r="403" spans="1:18" x14ac:dyDescent="0.2">
      <c r="A403" s="952"/>
      <c r="B403" s="945"/>
      <c r="C403" s="946"/>
      <c r="D403" s="947">
        <v>0</v>
      </c>
      <c r="E403" s="947">
        <v>0</v>
      </c>
      <c r="F403" s="947">
        <v>0</v>
      </c>
      <c r="G403" s="947">
        <v>0</v>
      </c>
      <c r="H403" s="948">
        <v>0</v>
      </c>
      <c r="I403" s="24">
        <v>0</v>
      </c>
      <c r="J403" s="24">
        <v>0</v>
      </c>
      <c r="K403" s="1079">
        <v>0</v>
      </c>
      <c r="L403" s="22">
        <v>0</v>
      </c>
      <c r="M403" s="1192"/>
      <c r="O403" s="154"/>
      <c r="P403" s="155"/>
      <c r="Q403" s="154"/>
    </row>
    <row r="404" spans="1:18" x14ac:dyDescent="0.2">
      <c r="A404" s="952">
        <v>620</v>
      </c>
      <c r="B404" s="552"/>
      <c r="C404" s="949" t="s">
        <v>132</v>
      </c>
      <c r="D404" s="25">
        <v>8000</v>
      </c>
      <c r="E404" s="25">
        <v>8000</v>
      </c>
      <c r="F404" s="25">
        <v>8000</v>
      </c>
      <c r="G404" s="25">
        <v>9425.9500000000007</v>
      </c>
      <c r="H404" s="336">
        <v>9000</v>
      </c>
      <c r="I404" s="24">
        <v>11170</v>
      </c>
      <c r="J404" s="24">
        <v>11170</v>
      </c>
      <c r="K404" s="1079">
        <v>11160.59</v>
      </c>
      <c r="L404" s="22">
        <v>9200</v>
      </c>
      <c r="M404" s="1192"/>
      <c r="O404" s="154"/>
      <c r="P404" s="155"/>
      <c r="Q404" s="154"/>
    </row>
    <row r="405" spans="1:18" x14ac:dyDescent="0.2">
      <c r="A405" s="953">
        <v>630</v>
      </c>
      <c r="B405" s="553"/>
      <c r="C405" s="368" t="s">
        <v>133</v>
      </c>
      <c r="D405" s="950">
        <f>SUM(D406:D414)</f>
        <v>40750</v>
      </c>
      <c r="E405" s="25">
        <f>SUM(E406,E407,E409,E413,E410,E411,E408)+E414</f>
        <v>39601</v>
      </c>
      <c r="F405" s="25">
        <f>SUM(F406:F414)</f>
        <v>37350</v>
      </c>
      <c r="G405" s="25">
        <f>SUM(G406,G407,G409,G413,G410,G411,G408)+G414+G412</f>
        <v>36926.67</v>
      </c>
      <c r="H405" s="336">
        <f>SUM(H406,H407,H409,H413,H410,H411)+H414+H408</f>
        <v>37000</v>
      </c>
      <c r="I405" s="24">
        <f>SUM(I406,I407,I409,I413,I410,I411)+I414+I408</f>
        <v>37411</v>
      </c>
      <c r="J405" s="24">
        <f>SUM(J406,J407,J409,J413,J410,J411)+J414+J408</f>
        <v>37411</v>
      </c>
      <c r="K405" s="1079">
        <f>SUM(K406,K407,K409,K413,K410,K411)+K414+K408+K412</f>
        <v>39466.010000000009</v>
      </c>
      <c r="L405" s="22">
        <f>SUM(L406,L407,L409,L413,L410,L411)+L408+L414</f>
        <v>36500</v>
      </c>
      <c r="M405" s="1192"/>
      <c r="O405" s="155"/>
      <c r="P405" s="155"/>
      <c r="Q405" s="154"/>
    </row>
    <row r="406" spans="1:18" x14ac:dyDescent="0.2">
      <c r="A406" s="101">
        <v>632</v>
      </c>
      <c r="B406" s="100"/>
      <c r="C406" s="100" t="s">
        <v>340</v>
      </c>
      <c r="D406" s="237">
        <v>6700</v>
      </c>
      <c r="E406" s="237">
        <v>7500</v>
      </c>
      <c r="F406" s="237">
        <v>7500</v>
      </c>
      <c r="G406" s="237">
        <v>7014.27</v>
      </c>
      <c r="H406" s="849">
        <v>7500</v>
      </c>
      <c r="I406" s="333">
        <v>6800</v>
      </c>
      <c r="J406" s="333">
        <v>6800</v>
      </c>
      <c r="K406" s="1080">
        <v>6374.56</v>
      </c>
      <c r="L406" s="236">
        <v>7500</v>
      </c>
      <c r="M406" s="1201"/>
      <c r="O406" s="371"/>
      <c r="P406" s="356"/>
      <c r="Q406" s="371"/>
    </row>
    <row r="407" spans="1:18" x14ac:dyDescent="0.2">
      <c r="A407" s="101">
        <v>633</v>
      </c>
      <c r="B407" s="100"/>
      <c r="C407" s="100" t="s">
        <v>207</v>
      </c>
      <c r="D407" s="237">
        <v>500</v>
      </c>
      <c r="E407" s="237">
        <v>900</v>
      </c>
      <c r="F407" s="237">
        <v>500</v>
      </c>
      <c r="G407" s="237">
        <v>2187.0500000000002</v>
      </c>
      <c r="H407" s="849">
        <v>500</v>
      </c>
      <c r="I407" s="333">
        <v>1451</v>
      </c>
      <c r="J407" s="333">
        <v>1451</v>
      </c>
      <c r="K407" s="1080">
        <v>1369.48</v>
      </c>
      <c r="L407" s="236">
        <v>500</v>
      </c>
      <c r="M407" s="1201"/>
      <c r="O407" s="440"/>
      <c r="P407" s="356"/>
      <c r="Q407" s="371"/>
    </row>
    <row r="408" spans="1:18" x14ac:dyDescent="0.2">
      <c r="A408" s="101">
        <v>633</v>
      </c>
      <c r="B408" s="100" t="s">
        <v>15</v>
      </c>
      <c r="C408" s="100" t="s">
        <v>140</v>
      </c>
      <c r="D408" s="237">
        <v>0</v>
      </c>
      <c r="E408" s="237">
        <v>0</v>
      </c>
      <c r="F408" s="237">
        <v>0</v>
      </c>
      <c r="G408" s="237">
        <v>0</v>
      </c>
      <c r="H408" s="849">
        <v>0</v>
      </c>
      <c r="I408" s="333">
        <v>0</v>
      </c>
      <c r="J408" s="333">
        <v>0</v>
      </c>
      <c r="K408" s="1080">
        <v>0</v>
      </c>
      <c r="L408" s="236">
        <v>0</v>
      </c>
      <c r="M408" s="1201"/>
      <c r="O408" s="440"/>
      <c r="P408" s="356"/>
      <c r="Q408" s="371"/>
    </row>
    <row r="409" spans="1:18" x14ac:dyDescent="0.2">
      <c r="A409" s="101">
        <v>633</v>
      </c>
      <c r="B409" s="100" t="s">
        <v>149</v>
      </c>
      <c r="C409" s="100" t="s">
        <v>341</v>
      </c>
      <c r="D409" s="237">
        <v>27000</v>
      </c>
      <c r="E409" s="237">
        <v>27000</v>
      </c>
      <c r="F409" s="237">
        <v>27000</v>
      </c>
      <c r="G409" s="237">
        <v>25217.11</v>
      </c>
      <c r="H409" s="849">
        <v>27000</v>
      </c>
      <c r="I409" s="333">
        <v>27000</v>
      </c>
      <c r="J409" s="333">
        <v>27000</v>
      </c>
      <c r="K409" s="1080">
        <v>28257.200000000001</v>
      </c>
      <c r="L409" s="236">
        <v>27000</v>
      </c>
      <c r="M409" s="1201"/>
      <c r="O409" s="371"/>
      <c r="P409" s="356"/>
      <c r="Q409" s="154"/>
    </row>
    <row r="410" spans="1:18" x14ac:dyDescent="0.2">
      <c r="A410" s="101">
        <v>633</v>
      </c>
      <c r="B410" s="100" t="s">
        <v>97</v>
      </c>
      <c r="C410" s="25" t="s">
        <v>342</v>
      </c>
      <c r="D410" s="237">
        <v>3200</v>
      </c>
      <c r="E410" s="237">
        <v>751</v>
      </c>
      <c r="F410" s="237">
        <v>0</v>
      </c>
      <c r="G410" s="237">
        <v>810.6</v>
      </c>
      <c r="H410" s="849">
        <v>1000</v>
      </c>
      <c r="I410" s="333">
        <v>280</v>
      </c>
      <c r="J410" s="333">
        <v>280</v>
      </c>
      <c r="K410" s="1080">
        <v>279</v>
      </c>
      <c r="L410" s="236">
        <v>500</v>
      </c>
      <c r="M410" s="1201"/>
      <c r="O410" s="371"/>
      <c r="P410" s="356"/>
      <c r="Q410" s="154"/>
    </row>
    <row r="411" spans="1:18" x14ac:dyDescent="0.2">
      <c r="A411" s="101">
        <v>635</v>
      </c>
      <c r="B411" s="100"/>
      <c r="C411" s="25" t="s">
        <v>343</v>
      </c>
      <c r="D411" s="237">
        <v>2400</v>
      </c>
      <c r="E411" s="237">
        <v>1850</v>
      </c>
      <c r="F411" s="237">
        <v>350</v>
      </c>
      <c r="G411" s="237">
        <v>57.79</v>
      </c>
      <c r="H411" s="849">
        <v>500</v>
      </c>
      <c r="I411" s="333">
        <v>1100</v>
      </c>
      <c r="J411" s="333">
        <v>1100</v>
      </c>
      <c r="K411" s="1080">
        <v>676.08</v>
      </c>
      <c r="L411" s="236">
        <v>500</v>
      </c>
      <c r="M411" s="1201"/>
      <c r="O411" s="371"/>
      <c r="P411" s="356"/>
      <c r="Q411" s="154"/>
    </row>
    <row r="412" spans="1:18" x14ac:dyDescent="0.2">
      <c r="A412" s="101">
        <v>636</v>
      </c>
      <c r="B412" s="100"/>
      <c r="C412" s="25" t="s">
        <v>423</v>
      </c>
      <c r="D412" s="237"/>
      <c r="E412" s="237"/>
      <c r="F412" s="237"/>
      <c r="G412" s="237">
        <v>600</v>
      </c>
      <c r="H412" s="849"/>
      <c r="I412" s="333"/>
      <c r="J412" s="333"/>
      <c r="K412" s="1080">
        <v>1000</v>
      </c>
      <c r="L412" s="236"/>
      <c r="M412" s="1201"/>
      <c r="O412" s="371"/>
      <c r="P412" s="356"/>
      <c r="Q412" s="154"/>
    </row>
    <row r="413" spans="1:18" x14ac:dyDescent="0.2">
      <c r="A413" s="370">
        <v>637</v>
      </c>
      <c r="B413" s="137"/>
      <c r="C413" s="137" t="s">
        <v>198</v>
      </c>
      <c r="D413" s="237">
        <v>950</v>
      </c>
      <c r="E413" s="237">
        <v>1600</v>
      </c>
      <c r="F413" s="237">
        <v>500</v>
      </c>
      <c r="G413" s="237">
        <v>938.24</v>
      </c>
      <c r="H413" s="849">
        <v>500</v>
      </c>
      <c r="I413" s="333">
        <v>780</v>
      </c>
      <c r="J413" s="333">
        <v>780</v>
      </c>
      <c r="K413" s="1080">
        <v>1317.76</v>
      </c>
      <c r="L413" s="236">
        <v>500</v>
      </c>
      <c r="M413" s="1201"/>
      <c r="O413" s="440"/>
      <c r="P413" s="356"/>
      <c r="Q413" s="154"/>
      <c r="R413" s="388"/>
    </row>
    <row r="414" spans="1:18" ht="13.5" thickBot="1" x14ac:dyDescent="0.25">
      <c r="A414" s="954">
        <v>642</v>
      </c>
      <c r="B414" s="130"/>
      <c r="C414" s="130" t="s">
        <v>344</v>
      </c>
      <c r="D414" s="955">
        <v>0</v>
      </c>
      <c r="E414" s="955">
        <v>0</v>
      </c>
      <c r="F414" s="955">
        <v>1500</v>
      </c>
      <c r="G414" s="955">
        <v>101.61</v>
      </c>
      <c r="H414" s="956">
        <v>0</v>
      </c>
      <c r="I414" s="957">
        <v>0</v>
      </c>
      <c r="J414" s="957">
        <v>0</v>
      </c>
      <c r="K414" s="1118">
        <v>191.93</v>
      </c>
      <c r="L414" s="958">
        <v>0</v>
      </c>
      <c r="M414" s="1201"/>
      <c r="O414" s="440"/>
      <c r="P414" s="356"/>
      <c r="Q414" s="154"/>
      <c r="R414" s="388"/>
    </row>
    <row r="415" spans="1:18" ht="13.5" thickBot="1" x14ac:dyDescent="0.25">
      <c r="A415" s="385" t="s">
        <v>345</v>
      </c>
      <c r="B415" s="386"/>
      <c r="C415" s="387" t="s">
        <v>346</v>
      </c>
      <c r="D415" s="228">
        <f>D373+D384+D401</f>
        <v>825035</v>
      </c>
      <c r="E415" s="80">
        <f t="shared" ref="E415" si="80">SUM(E373,E384,E401)</f>
        <v>845811</v>
      </c>
      <c r="F415" s="80">
        <f>F373+F384+F401</f>
        <v>799516</v>
      </c>
      <c r="G415" s="80">
        <f t="shared" ref="G415:L415" si="81">SUM(G373,G384,G401)</f>
        <v>992781.24999999988</v>
      </c>
      <c r="H415" s="80">
        <f t="shared" ref="H415" si="82">SUM(H373,H384,H401)</f>
        <v>1004333</v>
      </c>
      <c r="I415" s="80">
        <f t="shared" si="81"/>
        <v>1020344</v>
      </c>
      <c r="J415" s="80">
        <f t="shared" ref="J415" si="83">SUM(J373,J384,J401)</f>
        <v>1020344</v>
      </c>
      <c r="K415" s="81">
        <f t="shared" ref="K415" si="84">SUM(K373,K384,K401)</f>
        <v>1069981.3899999999</v>
      </c>
      <c r="L415" s="79">
        <f t="shared" si="81"/>
        <v>1083168</v>
      </c>
      <c r="M415" s="1203"/>
      <c r="N415" s="155"/>
      <c r="O415" s="277"/>
      <c r="P415" s="277"/>
      <c r="Q415" s="277"/>
    </row>
    <row r="416" spans="1:18" hidden="1" x14ac:dyDescent="0.2">
      <c r="A416" s="155"/>
      <c r="B416" s="155"/>
      <c r="C416" s="155"/>
      <c r="D416" s="155"/>
      <c r="E416" s="195"/>
      <c r="F416" s="155"/>
      <c r="G416" s="195"/>
      <c r="H416" s="195"/>
      <c r="I416" s="389"/>
      <c r="J416" s="389"/>
      <c r="K416" s="195"/>
      <c r="L416" s="195"/>
    </row>
    <row r="417" spans="1:18" x14ac:dyDescent="0.2">
      <c r="A417" s="155"/>
      <c r="B417" s="155"/>
      <c r="C417" s="155"/>
      <c r="D417" s="155"/>
      <c r="E417" s="195"/>
      <c r="F417" s="155"/>
      <c r="G417" s="195"/>
      <c r="H417" s="195"/>
      <c r="I417" s="389"/>
      <c r="J417" s="389"/>
      <c r="K417" s="195"/>
      <c r="L417" s="195"/>
    </row>
    <row r="418" spans="1:18" hidden="1" x14ac:dyDescent="0.2">
      <c r="A418" s="155"/>
      <c r="B418" s="155"/>
      <c r="C418" s="155"/>
      <c r="D418" s="155"/>
      <c r="E418" s="195"/>
      <c r="F418" s="155"/>
      <c r="G418" s="195"/>
      <c r="H418" s="195"/>
      <c r="I418" s="389"/>
      <c r="J418" s="389"/>
      <c r="K418" s="195"/>
      <c r="L418" s="195"/>
    </row>
    <row r="419" spans="1:18" hidden="1" x14ac:dyDescent="0.2">
      <c r="A419" s="155"/>
      <c r="B419" s="155"/>
      <c r="C419" s="155"/>
      <c r="D419" s="155"/>
      <c r="E419" s="195"/>
      <c r="F419" s="155"/>
      <c r="G419" s="195"/>
      <c r="H419" s="195"/>
      <c r="I419" s="389"/>
      <c r="J419" s="389"/>
      <c r="K419" s="195"/>
      <c r="L419" s="195"/>
    </row>
    <row r="420" spans="1:18" hidden="1" x14ac:dyDescent="0.2">
      <c r="A420" s="155"/>
      <c r="B420" s="155"/>
      <c r="C420" s="155"/>
      <c r="D420" s="155"/>
      <c r="E420" s="195"/>
      <c r="F420" s="155"/>
      <c r="G420" s="195"/>
      <c r="H420" s="195"/>
      <c r="I420" s="389"/>
      <c r="J420" s="389"/>
      <c r="K420" s="195"/>
      <c r="L420" s="195"/>
    </row>
    <row r="421" spans="1:18" ht="13.5" thickBot="1" x14ac:dyDescent="0.25">
      <c r="A421" s="155"/>
      <c r="B421" s="155"/>
      <c r="C421" s="155"/>
      <c r="D421" s="155"/>
      <c r="E421" s="195"/>
      <c r="F421" s="155"/>
      <c r="G421" s="195"/>
      <c r="H421" s="195"/>
      <c r="I421" s="1250" t="s">
        <v>347</v>
      </c>
      <c r="J421" s="1250" t="s">
        <v>347</v>
      </c>
      <c r="K421" s="1250" t="s">
        <v>347</v>
      </c>
      <c r="L421" s="1250"/>
      <c r="M421" s="1189"/>
      <c r="N421" s="102"/>
      <c r="O421" s="102"/>
      <c r="P421" s="102"/>
      <c r="Q421" s="102"/>
    </row>
    <row r="422" spans="1:18" ht="13.5" hidden="1" thickBot="1" x14ac:dyDescent="0.25">
      <c r="A422" s="155"/>
      <c r="B422" s="155"/>
      <c r="C422" s="155"/>
      <c r="D422" s="155"/>
      <c r="E422" s="195"/>
      <c r="F422" s="155"/>
      <c r="G422" s="195"/>
      <c r="H422" s="195"/>
      <c r="I422" s="389"/>
      <c r="J422" s="389"/>
      <c r="K422" s="195"/>
      <c r="L422" s="195"/>
    </row>
    <row r="423" spans="1:18" s="396" customFormat="1" ht="34.5" thickBot="1" x14ac:dyDescent="0.25">
      <c r="A423" s="580" t="s">
        <v>125</v>
      </c>
      <c r="B423" s="610"/>
      <c r="C423" s="581"/>
      <c r="D423" s="582">
        <v>2014</v>
      </c>
      <c r="E423" s="189" t="s">
        <v>5</v>
      </c>
      <c r="F423" s="187" t="s">
        <v>6</v>
      </c>
      <c r="G423" s="189" t="s">
        <v>417</v>
      </c>
      <c r="H423" s="188" t="s">
        <v>418</v>
      </c>
      <c r="I423" s="188" t="s">
        <v>419</v>
      </c>
      <c r="J423" s="188" t="s">
        <v>437</v>
      </c>
      <c r="K423" s="1058" t="s">
        <v>438</v>
      </c>
      <c r="L423" s="186">
        <v>2020</v>
      </c>
      <c r="M423" s="1204"/>
      <c r="N423" s="394"/>
      <c r="O423" s="395"/>
      <c r="P423" s="269"/>
      <c r="Q423" s="270"/>
    </row>
    <row r="424" spans="1:18" s="50" customFormat="1" ht="12" thickBot="1" x14ac:dyDescent="0.25">
      <c r="A424" s="397" t="s">
        <v>348</v>
      </c>
      <c r="B424" s="587"/>
      <c r="C424" s="587"/>
      <c r="D424" s="611">
        <f>SUM(D425:D430)</f>
        <v>11240</v>
      </c>
      <c r="E424" s="650">
        <f>E425+E426+E428+E429+E430</f>
        <v>12575</v>
      </c>
      <c r="F424" s="600">
        <f>F425+F426+F427+F428+F429+F430</f>
        <v>12250</v>
      </c>
      <c r="G424" s="650">
        <f>G425+G426+G428+G429+G430</f>
        <v>13732.85</v>
      </c>
      <c r="H424" s="600">
        <f>H425+H426+H428+H429+H430+H427</f>
        <v>21850</v>
      </c>
      <c r="I424" s="612">
        <f>I425+I426+I428+I429+I430+I427</f>
        <v>17050</v>
      </c>
      <c r="J424" s="276">
        <f>J425+J426+J428+J429+J430+J427</f>
        <v>17050</v>
      </c>
      <c r="K424" s="1130">
        <f>K425+K426+K428+K429+K430+K427</f>
        <v>14427.01</v>
      </c>
      <c r="L424" s="613">
        <f>L425+L426+L428+L429+L430+L427</f>
        <v>24050</v>
      </c>
      <c r="M424" s="1206"/>
      <c r="N424" s="78"/>
      <c r="O424" s="277"/>
      <c r="P424" s="277"/>
      <c r="Q424" s="277"/>
    </row>
    <row r="425" spans="1:18" x14ac:dyDescent="0.2">
      <c r="A425" s="406" t="s">
        <v>349</v>
      </c>
      <c r="B425" s="651"/>
      <c r="C425" s="408" t="s">
        <v>350</v>
      </c>
      <c r="D425" s="652">
        <v>3100</v>
      </c>
      <c r="E425" s="653">
        <v>1500</v>
      </c>
      <c r="F425" s="654">
        <v>1500</v>
      </c>
      <c r="G425" s="653">
        <v>2047.25</v>
      </c>
      <c r="H425" s="876">
        <v>1800</v>
      </c>
      <c r="I425" s="655">
        <v>2300</v>
      </c>
      <c r="J425" s="656">
        <v>2300</v>
      </c>
      <c r="K425" s="1131">
        <v>2096.65</v>
      </c>
      <c r="L425" s="657">
        <v>2000</v>
      </c>
      <c r="M425" s="1197"/>
      <c r="N425" s="2"/>
      <c r="O425" s="154"/>
      <c r="P425" s="155"/>
      <c r="Q425" s="155"/>
    </row>
    <row r="426" spans="1:18" x14ac:dyDescent="0.2">
      <c r="A426" s="413" t="s">
        <v>349</v>
      </c>
      <c r="B426" s="589"/>
      <c r="C426" s="415" t="s">
        <v>351</v>
      </c>
      <c r="D426" s="658">
        <v>5870</v>
      </c>
      <c r="E426" s="659">
        <v>8925</v>
      </c>
      <c r="F426" s="660">
        <v>8900</v>
      </c>
      <c r="G426" s="659">
        <v>7920</v>
      </c>
      <c r="H426" s="877">
        <v>12000</v>
      </c>
      <c r="I426" s="661">
        <v>12000</v>
      </c>
      <c r="J426" s="662">
        <v>12000</v>
      </c>
      <c r="K426" s="1132">
        <v>10740</v>
      </c>
      <c r="L426" s="663">
        <v>12000</v>
      </c>
      <c r="M426" s="1197"/>
      <c r="N426" s="664"/>
      <c r="O426" s="154"/>
      <c r="P426" s="155"/>
      <c r="Q426" s="155"/>
    </row>
    <row r="427" spans="1:18" x14ac:dyDescent="0.2">
      <c r="A427" s="413" t="s">
        <v>349</v>
      </c>
      <c r="B427" s="589"/>
      <c r="C427" s="415" t="s">
        <v>352</v>
      </c>
      <c r="D427" s="658"/>
      <c r="E427" s="659">
        <v>0</v>
      </c>
      <c r="F427" s="660">
        <v>0</v>
      </c>
      <c r="G427" s="659">
        <v>0</v>
      </c>
      <c r="H427" s="877">
        <v>6000</v>
      </c>
      <c r="I427" s="661">
        <v>0</v>
      </c>
      <c r="J427" s="662">
        <v>0</v>
      </c>
      <c r="K427" s="1132">
        <v>0</v>
      </c>
      <c r="L427" s="663">
        <v>8000</v>
      </c>
      <c r="M427" s="1197"/>
      <c r="N427" s="664"/>
      <c r="O427" s="154"/>
      <c r="P427" s="155"/>
      <c r="Q427" s="155"/>
    </row>
    <row r="428" spans="1:18" x14ac:dyDescent="0.2">
      <c r="A428" s="413" t="s">
        <v>353</v>
      </c>
      <c r="B428" s="589"/>
      <c r="C428" s="415" t="s">
        <v>354</v>
      </c>
      <c r="D428" s="658">
        <v>770</v>
      </c>
      <c r="E428" s="659">
        <v>700</v>
      </c>
      <c r="F428" s="660">
        <v>600</v>
      </c>
      <c r="G428" s="659">
        <v>1752.67</v>
      </c>
      <c r="H428" s="877">
        <v>600</v>
      </c>
      <c r="I428" s="661">
        <v>600</v>
      </c>
      <c r="J428" s="665">
        <v>600</v>
      </c>
      <c r="K428" s="1132">
        <v>0</v>
      </c>
      <c r="L428" s="663">
        <v>600</v>
      </c>
      <c r="M428" s="1197"/>
      <c r="N428" s="125"/>
      <c r="O428" s="153"/>
      <c r="P428" s="153"/>
      <c r="Q428" s="153"/>
    </row>
    <row r="429" spans="1:18" x14ac:dyDescent="0.2">
      <c r="A429" s="413" t="s">
        <v>353</v>
      </c>
      <c r="B429" s="589"/>
      <c r="C429" s="415" t="s">
        <v>355</v>
      </c>
      <c r="D429" s="666">
        <v>500</v>
      </c>
      <c r="E429" s="667">
        <v>450</v>
      </c>
      <c r="F429" s="668">
        <v>250</v>
      </c>
      <c r="G429" s="667">
        <v>1562.93</v>
      </c>
      <c r="H429" s="875">
        <v>450</v>
      </c>
      <c r="I429" s="636">
        <v>1150</v>
      </c>
      <c r="J429" s="669">
        <v>1150</v>
      </c>
      <c r="K429" s="1133">
        <v>1140.3599999999999</v>
      </c>
      <c r="L429" s="637">
        <v>450</v>
      </c>
      <c r="M429" s="1197"/>
      <c r="N429" s="125"/>
      <c r="O429" s="153"/>
      <c r="P429" s="153"/>
      <c r="Q429" s="155"/>
    </row>
    <row r="430" spans="1:18" s="175" customFormat="1" ht="13.5" thickBot="1" x14ac:dyDescent="0.25">
      <c r="A430" s="670" t="s">
        <v>356</v>
      </c>
      <c r="B430" s="671"/>
      <c r="C430" s="421" t="s">
        <v>357</v>
      </c>
      <c r="D430" s="672">
        <v>1000</v>
      </c>
      <c r="E430" s="673">
        <v>1000</v>
      </c>
      <c r="F430" s="674">
        <v>1000</v>
      </c>
      <c r="G430" s="673">
        <v>450</v>
      </c>
      <c r="H430" s="878">
        <v>1000</v>
      </c>
      <c r="I430" s="675">
        <v>1000</v>
      </c>
      <c r="J430" s="676">
        <v>1000</v>
      </c>
      <c r="K430" s="1134">
        <v>450</v>
      </c>
      <c r="L430" s="677">
        <v>1000</v>
      </c>
      <c r="M430" s="1197"/>
      <c r="N430" s="125"/>
      <c r="O430" s="153"/>
      <c r="P430" s="153"/>
      <c r="Q430" s="153"/>
      <c r="R430" s="1"/>
    </row>
    <row r="431" spans="1:18" ht="13.5" thickBot="1" x14ac:dyDescent="0.25">
      <c r="A431" s="678" t="s">
        <v>358</v>
      </c>
      <c r="B431" s="679"/>
      <c r="C431" s="680" t="s">
        <v>359</v>
      </c>
      <c r="D431" s="681">
        <f>SUM(D432:D434)</f>
        <v>25590</v>
      </c>
      <c r="E431" s="684">
        <f t="shared" ref="E431" si="85">SUM(E432,E434,E433)</f>
        <v>18500</v>
      </c>
      <c r="F431" s="683">
        <f>SUM(F432:F434)</f>
        <v>24700</v>
      </c>
      <c r="G431" s="684">
        <f>SUM(G432,G434,G433)</f>
        <v>13373.019999999999</v>
      </c>
      <c r="H431" s="683">
        <f t="shared" ref="H431" si="86">SUM(H432,H434,H433)</f>
        <v>26100</v>
      </c>
      <c r="I431" s="685">
        <f t="shared" ref="I431:L431" si="87">SUM(I432,I434,I433)</f>
        <v>23600</v>
      </c>
      <c r="J431" s="686">
        <f t="shared" ref="J431" si="88">SUM(J432,J434,J433)</f>
        <v>23600</v>
      </c>
      <c r="K431" s="1135">
        <f t="shared" ref="K431" si="89">SUM(K432,K434,K433)</f>
        <v>25421.95</v>
      </c>
      <c r="L431" s="687">
        <f t="shared" si="87"/>
        <v>0</v>
      </c>
      <c r="M431" s="1209"/>
      <c r="N431" s="125"/>
      <c r="O431" s="153"/>
      <c r="P431" s="153"/>
      <c r="Q431" s="153"/>
    </row>
    <row r="432" spans="1:18" x14ac:dyDescent="0.2">
      <c r="A432" s="1240" t="s">
        <v>317</v>
      </c>
      <c r="B432" s="1241"/>
      <c r="C432" s="688" t="s">
        <v>128</v>
      </c>
      <c r="D432" s="689">
        <v>2790</v>
      </c>
      <c r="E432" s="690">
        <v>6800</v>
      </c>
      <c r="F432" s="691">
        <v>2200</v>
      </c>
      <c r="G432" s="690">
        <v>1867.48</v>
      </c>
      <c r="H432" s="879">
        <v>3100</v>
      </c>
      <c r="I432" s="692">
        <v>3100</v>
      </c>
      <c r="J432" s="693">
        <v>3100</v>
      </c>
      <c r="K432" s="1136">
        <v>5479.05</v>
      </c>
      <c r="L432" s="694">
        <v>0</v>
      </c>
      <c r="M432" s="1210"/>
      <c r="N432" s="125"/>
      <c r="O432" s="153"/>
      <c r="P432" s="695"/>
      <c r="Q432" s="371"/>
    </row>
    <row r="433" spans="1:17" x14ac:dyDescent="0.2">
      <c r="A433" s="1242"/>
      <c r="B433" s="1243"/>
      <c r="C433" s="696" t="s">
        <v>128</v>
      </c>
      <c r="D433" s="697">
        <v>18800</v>
      </c>
      <c r="E433" s="698">
        <v>11200</v>
      </c>
      <c r="F433" s="699">
        <v>20000</v>
      </c>
      <c r="G433" s="698">
        <v>11274.88</v>
      </c>
      <c r="H433" s="880">
        <v>20500</v>
      </c>
      <c r="I433" s="700">
        <v>18600</v>
      </c>
      <c r="J433" s="701">
        <v>18600</v>
      </c>
      <c r="K433" s="1137">
        <v>18639.64</v>
      </c>
      <c r="L433" s="702">
        <v>0</v>
      </c>
      <c r="M433" s="1210"/>
      <c r="N433" s="125"/>
      <c r="O433" s="153"/>
      <c r="P433" s="695"/>
      <c r="Q433" s="371"/>
    </row>
    <row r="434" spans="1:17" ht="13.5" thickBot="1" x14ac:dyDescent="0.25">
      <c r="A434" s="1244" t="s">
        <v>319</v>
      </c>
      <c r="B434" s="1245"/>
      <c r="C434" s="703" t="s">
        <v>133</v>
      </c>
      <c r="D434" s="704">
        <v>4000</v>
      </c>
      <c r="E434" s="705">
        <v>500</v>
      </c>
      <c r="F434" s="706">
        <v>2500</v>
      </c>
      <c r="G434" s="705">
        <v>230.66</v>
      </c>
      <c r="H434" s="881">
        <v>2500</v>
      </c>
      <c r="I434" s="707">
        <v>1900</v>
      </c>
      <c r="J434" s="708">
        <v>1900</v>
      </c>
      <c r="K434" s="1138">
        <v>1303.26</v>
      </c>
      <c r="L434" s="709">
        <v>0</v>
      </c>
      <c r="M434" s="1210"/>
      <c r="N434" s="125"/>
      <c r="O434" s="153"/>
      <c r="P434" s="695"/>
      <c r="Q434" s="371"/>
    </row>
    <row r="435" spans="1:17" ht="13.5" thickBot="1" x14ac:dyDescent="0.25">
      <c r="A435" s="710" t="s">
        <v>358</v>
      </c>
      <c r="B435" s="711"/>
      <c r="C435" s="680" t="s">
        <v>360</v>
      </c>
      <c r="D435" s="682">
        <f t="shared" ref="D435:L435" si="90">SUM(D436:D451)</f>
        <v>0</v>
      </c>
      <c r="E435" s="684">
        <f t="shared" ref="E435" si="91">SUM(E436:E451)</f>
        <v>37261</v>
      </c>
      <c r="F435" s="683">
        <f t="shared" si="90"/>
        <v>48980</v>
      </c>
      <c r="G435" s="684">
        <f>SUM(G436:G451)</f>
        <v>54842.23</v>
      </c>
      <c r="H435" s="683">
        <f>SUM(H436:H451)</f>
        <v>53567</v>
      </c>
      <c r="I435" s="685">
        <f>SUM(I436:I451)</f>
        <v>53956</v>
      </c>
      <c r="J435" s="686">
        <f>SUM(J436:J451)</f>
        <v>53956</v>
      </c>
      <c r="K435" s="1135">
        <f>SUM(K436:K451)</f>
        <v>55353.960000000006</v>
      </c>
      <c r="L435" s="687">
        <f t="shared" si="90"/>
        <v>29750</v>
      </c>
      <c r="M435" s="1210"/>
      <c r="N435" s="125"/>
      <c r="O435" s="153"/>
      <c r="P435" s="695"/>
      <c r="Q435" s="153"/>
    </row>
    <row r="436" spans="1:17" x14ac:dyDescent="0.2">
      <c r="A436" s="1246">
        <v>610</v>
      </c>
      <c r="B436" s="1247"/>
      <c r="C436" s="688" t="s">
        <v>128</v>
      </c>
      <c r="D436" s="652">
        <v>0</v>
      </c>
      <c r="E436" s="653">
        <v>6715</v>
      </c>
      <c r="F436" s="654">
        <v>5630</v>
      </c>
      <c r="G436" s="653">
        <v>7514</v>
      </c>
      <c r="H436" s="876">
        <v>4500</v>
      </c>
      <c r="I436" s="655">
        <v>4500</v>
      </c>
      <c r="J436" s="712">
        <v>4500</v>
      </c>
      <c r="K436" s="1131">
        <v>6655.57</v>
      </c>
      <c r="L436" s="657">
        <v>21000</v>
      </c>
      <c r="M436" s="1209"/>
      <c r="N436" s="125"/>
      <c r="O436" s="153"/>
      <c r="P436" s="153"/>
      <c r="Q436" s="153"/>
    </row>
    <row r="437" spans="1:17" x14ac:dyDescent="0.2">
      <c r="A437" s="1248"/>
      <c r="B437" s="1249"/>
      <c r="C437" s="696" t="s">
        <v>128</v>
      </c>
      <c r="D437" s="616">
        <v>0</v>
      </c>
      <c r="E437" s="713">
        <v>20485</v>
      </c>
      <c r="F437" s="617">
        <v>30000</v>
      </c>
      <c r="G437" s="713">
        <v>35050.99</v>
      </c>
      <c r="H437" s="874">
        <v>35400</v>
      </c>
      <c r="I437" s="631">
        <v>34650</v>
      </c>
      <c r="J437" s="632">
        <v>34650</v>
      </c>
      <c r="K437" s="1139">
        <v>36599.300000000003</v>
      </c>
      <c r="L437" s="629">
        <v>0</v>
      </c>
      <c r="M437" s="1209"/>
      <c r="N437" s="125"/>
      <c r="O437" s="153"/>
      <c r="P437" s="153"/>
      <c r="Q437" s="153"/>
    </row>
    <row r="438" spans="1:17" x14ac:dyDescent="0.2">
      <c r="A438" s="1248"/>
      <c r="B438" s="1249"/>
      <c r="C438" s="696" t="s">
        <v>361</v>
      </c>
      <c r="D438" s="616">
        <v>0</v>
      </c>
      <c r="E438" s="713">
        <v>3520</v>
      </c>
      <c r="F438" s="617">
        <v>6000</v>
      </c>
      <c r="G438" s="713">
        <v>4693.53</v>
      </c>
      <c r="H438" s="874">
        <v>5117</v>
      </c>
      <c r="I438" s="631">
        <v>4925</v>
      </c>
      <c r="J438" s="632">
        <v>4925</v>
      </c>
      <c r="K438" s="1139">
        <v>4924.76</v>
      </c>
      <c r="L438" s="629">
        <v>0</v>
      </c>
      <c r="M438" s="1209"/>
      <c r="N438" s="125"/>
      <c r="O438" s="153"/>
      <c r="P438" s="153"/>
      <c r="Q438" s="153"/>
    </row>
    <row r="439" spans="1:17" x14ac:dyDescent="0.2">
      <c r="A439" s="1236">
        <v>631</v>
      </c>
      <c r="B439" s="1237"/>
      <c r="C439" s="714" t="s">
        <v>362</v>
      </c>
      <c r="D439" s="658">
        <v>0</v>
      </c>
      <c r="E439" s="659">
        <v>100</v>
      </c>
      <c r="F439" s="660">
        <v>100</v>
      </c>
      <c r="G439" s="659">
        <v>81.08</v>
      </c>
      <c r="H439" s="877">
        <v>100</v>
      </c>
      <c r="I439" s="661">
        <v>300</v>
      </c>
      <c r="J439" s="662">
        <v>300</v>
      </c>
      <c r="K439" s="1132">
        <v>245.44</v>
      </c>
      <c r="L439" s="663">
        <v>100</v>
      </c>
      <c r="M439" s="1209"/>
      <c r="N439" s="125"/>
      <c r="O439" s="153"/>
      <c r="P439" s="153"/>
      <c r="Q439" s="153"/>
    </row>
    <row r="440" spans="1:17" x14ac:dyDescent="0.2">
      <c r="A440" s="1236">
        <v>632</v>
      </c>
      <c r="B440" s="1237"/>
      <c r="C440" s="714" t="s">
        <v>363</v>
      </c>
      <c r="D440" s="658">
        <v>0</v>
      </c>
      <c r="E440" s="659">
        <v>3500</v>
      </c>
      <c r="F440" s="660">
        <v>3500</v>
      </c>
      <c r="G440" s="659">
        <v>3989.18</v>
      </c>
      <c r="H440" s="877">
        <v>6000</v>
      </c>
      <c r="I440" s="661">
        <v>4580</v>
      </c>
      <c r="J440" s="662">
        <v>4580</v>
      </c>
      <c r="K440" s="1132">
        <v>2793.61</v>
      </c>
      <c r="L440" s="663">
        <v>6000</v>
      </c>
      <c r="M440" s="1209"/>
      <c r="N440" s="125"/>
      <c r="O440" s="153"/>
      <c r="P440" s="153"/>
      <c r="Q440" s="153"/>
    </row>
    <row r="441" spans="1:17" x14ac:dyDescent="0.2">
      <c r="A441" s="1236">
        <v>633</v>
      </c>
      <c r="B441" s="1237"/>
      <c r="C441" s="714" t="s">
        <v>139</v>
      </c>
      <c r="D441" s="658">
        <v>0</v>
      </c>
      <c r="E441" s="659">
        <v>400</v>
      </c>
      <c r="F441" s="660">
        <v>300</v>
      </c>
      <c r="G441" s="659">
        <v>28.39</v>
      </c>
      <c r="H441" s="877">
        <v>300</v>
      </c>
      <c r="I441" s="661">
        <v>300</v>
      </c>
      <c r="J441" s="662">
        <v>300</v>
      </c>
      <c r="K441" s="1132">
        <v>0</v>
      </c>
      <c r="L441" s="663">
        <v>500</v>
      </c>
      <c r="M441" s="1209"/>
      <c r="N441" s="125"/>
      <c r="O441" s="153"/>
      <c r="P441" s="153"/>
      <c r="Q441" s="153"/>
    </row>
    <row r="442" spans="1:17" x14ac:dyDescent="0.2">
      <c r="A442" s="1238">
        <v>633</v>
      </c>
      <c r="B442" s="1239"/>
      <c r="C442" s="696" t="s">
        <v>139</v>
      </c>
      <c r="D442" s="616">
        <v>0</v>
      </c>
      <c r="E442" s="713">
        <v>0</v>
      </c>
      <c r="F442" s="617">
        <v>0</v>
      </c>
      <c r="G442" s="713">
        <v>0</v>
      </c>
      <c r="H442" s="874">
        <v>0</v>
      </c>
      <c r="I442" s="631">
        <v>0</v>
      </c>
      <c r="J442" s="715">
        <v>0</v>
      </c>
      <c r="K442" s="1139">
        <v>0</v>
      </c>
      <c r="L442" s="629">
        <v>0</v>
      </c>
      <c r="M442" s="1209"/>
      <c r="N442" s="125"/>
      <c r="O442" s="153"/>
      <c r="P442" s="153"/>
      <c r="Q442" s="153"/>
    </row>
    <row r="443" spans="1:17" x14ac:dyDescent="0.2">
      <c r="A443" s="1236">
        <v>633</v>
      </c>
      <c r="B443" s="1237"/>
      <c r="C443" s="714" t="s">
        <v>140</v>
      </c>
      <c r="D443" s="658">
        <v>0</v>
      </c>
      <c r="E443" s="659">
        <v>0</v>
      </c>
      <c r="F443" s="660">
        <v>300</v>
      </c>
      <c r="G443" s="659">
        <v>0</v>
      </c>
      <c r="H443" s="877">
        <v>0</v>
      </c>
      <c r="I443" s="661">
        <v>0</v>
      </c>
      <c r="J443" s="662">
        <v>0</v>
      </c>
      <c r="K443" s="1132">
        <v>0</v>
      </c>
      <c r="L443" s="663">
        <v>0</v>
      </c>
      <c r="M443" s="1209"/>
      <c r="N443" s="125"/>
      <c r="O443" s="153"/>
      <c r="P443" s="153"/>
      <c r="Q443" s="153"/>
    </row>
    <row r="444" spans="1:17" x14ac:dyDescent="0.2">
      <c r="A444" s="1238">
        <v>633</v>
      </c>
      <c r="B444" s="1239"/>
      <c r="C444" s="696" t="s">
        <v>140</v>
      </c>
      <c r="D444" s="616">
        <v>0</v>
      </c>
      <c r="E444" s="713">
        <v>0</v>
      </c>
      <c r="F444" s="617">
        <v>0</v>
      </c>
      <c r="G444" s="713">
        <v>0</v>
      </c>
      <c r="H444" s="874">
        <v>0</v>
      </c>
      <c r="I444" s="631">
        <v>0</v>
      </c>
      <c r="J444" s="715">
        <v>0</v>
      </c>
      <c r="K444" s="1139">
        <v>0</v>
      </c>
      <c r="L444" s="629">
        <v>0</v>
      </c>
      <c r="M444" s="1209"/>
      <c r="N444" s="125"/>
      <c r="O444" s="153"/>
      <c r="P444" s="153"/>
      <c r="Q444" s="153"/>
    </row>
    <row r="445" spans="1:17" x14ac:dyDescent="0.2">
      <c r="A445" s="1236">
        <v>633</v>
      </c>
      <c r="B445" s="1237"/>
      <c r="C445" s="714" t="s">
        <v>364</v>
      </c>
      <c r="D445" s="658">
        <v>0</v>
      </c>
      <c r="E445" s="659">
        <v>91</v>
      </c>
      <c r="F445" s="660">
        <v>500</v>
      </c>
      <c r="G445" s="659">
        <v>568.79999999999995</v>
      </c>
      <c r="H445" s="877">
        <v>500</v>
      </c>
      <c r="I445" s="661">
        <v>516</v>
      </c>
      <c r="J445" s="662">
        <v>516</v>
      </c>
      <c r="K445" s="1132">
        <v>0</v>
      </c>
      <c r="L445" s="663">
        <v>500</v>
      </c>
      <c r="M445" s="1209"/>
      <c r="N445" s="125"/>
      <c r="O445" s="153"/>
      <c r="P445" s="153"/>
      <c r="Q445" s="153"/>
    </row>
    <row r="446" spans="1:17" x14ac:dyDescent="0.2">
      <c r="A446" s="1238">
        <v>633</v>
      </c>
      <c r="B446" s="1239"/>
      <c r="C446" s="696" t="s">
        <v>143</v>
      </c>
      <c r="D446" s="616">
        <v>0</v>
      </c>
      <c r="E446" s="713">
        <v>0</v>
      </c>
      <c r="F446" s="617">
        <v>0</v>
      </c>
      <c r="G446" s="713">
        <v>933.13</v>
      </c>
      <c r="H446" s="874">
        <v>0</v>
      </c>
      <c r="I446" s="631">
        <v>750</v>
      </c>
      <c r="J446" s="715">
        <v>750</v>
      </c>
      <c r="K446" s="1139">
        <v>687.5</v>
      </c>
      <c r="L446" s="629">
        <v>0</v>
      </c>
      <c r="M446" s="1209"/>
      <c r="N446" s="125"/>
      <c r="O446" s="153"/>
      <c r="P446" s="153"/>
      <c r="Q446" s="153"/>
    </row>
    <row r="447" spans="1:17" x14ac:dyDescent="0.2">
      <c r="A447" s="1236">
        <v>633</v>
      </c>
      <c r="B447" s="1237"/>
      <c r="C447" s="714" t="s">
        <v>143</v>
      </c>
      <c r="D447" s="658">
        <v>0</v>
      </c>
      <c r="E447" s="659">
        <v>2000</v>
      </c>
      <c r="F447" s="660">
        <v>500</v>
      </c>
      <c r="G447" s="659">
        <v>1100.33</v>
      </c>
      <c r="H447" s="877">
        <v>1000</v>
      </c>
      <c r="I447" s="661">
        <v>1340</v>
      </c>
      <c r="J447" s="662">
        <v>1340</v>
      </c>
      <c r="K447" s="1132">
        <v>1781.58</v>
      </c>
      <c r="L447" s="663">
        <v>1000</v>
      </c>
      <c r="M447" s="1209"/>
      <c r="N447" s="125"/>
      <c r="O447" s="153"/>
      <c r="P447" s="153"/>
      <c r="Q447" s="153"/>
    </row>
    <row r="448" spans="1:17" x14ac:dyDescent="0.2">
      <c r="A448" s="1236">
        <v>633</v>
      </c>
      <c r="B448" s="1237"/>
      <c r="C448" s="714" t="s">
        <v>365</v>
      </c>
      <c r="D448" s="658">
        <v>0</v>
      </c>
      <c r="E448" s="659">
        <v>0</v>
      </c>
      <c r="F448" s="660">
        <v>0</v>
      </c>
      <c r="G448" s="659">
        <v>0</v>
      </c>
      <c r="H448" s="877">
        <v>0</v>
      </c>
      <c r="I448" s="661">
        <v>0</v>
      </c>
      <c r="J448" s="662">
        <v>0</v>
      </c>
      <c r="K448" s="1132">
        <v>0</v>
      </c>
      <c r="L448" s="663">
        <v>0</v>
      </c>
      <c r="M448" s="1209"/>
      <c r="N448" s="125"/>
      <c r="O448" s="153"/>
      <c r="P448" s="153"/>
      <c r="Q448" s="153"/>
    </row>
    <row r="449" spans="1:18" x14ac:dyDescent="0.2">
      <c r="A449" s="1236">
        <v>635</v>
      </c>
      <c r="B449" s="1237"/>
      <c r="C449" s="714" t="s">
        <v>271</v>
      </c>
      <c r="D449" s="658">
        <v>0</v>
      </c>
      <c r="E449" s="659">
        <v>300</v>
      </c>
      <c r="F449" s="660">
        <v>1500</v>
      </c>
      <c r="G449" s="659">
        <v>267.8</v>
      </c>
      <c r="H449" s="877">
        <v>500</v>
      </c>
      <c r="I449" s="661">
        <v>1045</v>
      </c>
      <c r="J449" s="662">
        <v>1045</v>
      </c>
      <c r="K449" s="1132">
        <v>795</v>
      </c>
      <c r="L449" s="663">
        <v>500</v>
      </c>
      <c r="M449" s="1209"/>
      <c r="N449" s="125"/>
      <c r="O449" s="153"/>
      <c r="P449" s="153"/>
      <c r="Q449" s="153"/>
    </row>
    <row r="450" spans="1:18" x14ac:dyDescent="0.2">
      <c r="A450" s="1236">
        <v>637</v>
      </c>
      <c r="B450" s="1237"/>
      <c r="C450" s="714" t="s">
        <v>176</v>
      </c>
      <c r="D450" s="658">
        <v>0</v>
      </c>
      <c r="E450" s="659">
        <v>0</v>
      </c>
      <c r="F450" s="660">
        <v>500</v>
      </c>
      <c r="G450" s="659">
        <v>307.5</v>
      </c>
      <c r="H450" s="877">
        <v>0</v>
      </c>
      <c r="I450" s="661">
        <v>0</v>
      </c>
      <c r="J450" s="662">
        <v>0</v>
      </c>
      <c r="K450" s="1132">
        <v>0</v>
      </c>
      <c r="L450" s="663">
        <v>0</v>
      </c>
      <c r="M450" s="1209"/>
      <c r="N450" s="125"/>
      <c r="O450" s="153"/>
      <c r="P450" s="153"/>
      <c r="Q450" s="153"/>
    </row>
    <row r="451" spans="1:18" ht="13.5" thickBot="1" x14ac:dyDescent="0.25">
      <c r="A451" s="1232">
        <v>637</v>
      </c>
      <c r="B451" s="1233"/>
      <c r="C451" s="703" t="s">
        <v>366</v>
      </c>
      <c r="D451" s="672">
        <v>0</v>
      </c>
      <c r="E451" s="673">
        <v>150</v>
      </c>
      <c r="F451" s="674">
        <v>150</v>
      </c>
      <c r="G451" s="673">
        <v>307.5</v>
      </c>
      <c r="H451" s="878">
        <v>150</v>
      </c>
      <c r="I451" s="675">
        <v>1050</v>
      </c>
      <c r="J451" s="716">
        <v>1050</v>
      </c>
      <c r="K451" s="1134">
        <v>871.2</v>
      </c>
      <c r="L451" s="677">
        <v>150</v>
      </c>
      <c r="M451" s="1209"/>
      <c r="N451" s="125"/>
      <c r="O451" s="153"/>
      <c r="P451" s="153"/>
      <c r="Q451" s="153"/>
    </row>
    <row r="452" spans="1:18" ht="13.5" thickBot="1" x14ac:dyDescent="0.25">
      <c r="A452" s="710" t="s">
        <v>367</v>
      </c>
      <c r="B452" s="711"/>
      <c r="C452" s="680" t="s">
        <v>368</v>
      </c>
      <c r="D452" s="682">
        <f>SUM(D453:D458)</f>
        <v>23490</v>
      </c>
      <c r="E452" s="684">
        <f>SUM(E453,E454,E455,E458,E457)</f>
        <v>16094</v>
      </c>
      <c r="F452" s="683">
        <f>SUM(F453:F458)</f>
        <v>27000</v>
      </c>
      <c r="G452" s="684">
        <f>SUM(G453,G454,G455,G458,G457)</f>
        <v>13783.66</v>
      </c>
      <c r="H452" s="683">
        <f>SUM(H453,H454,H455,H458,H457)</f>
        <v>20000</v>
      </c>
      <c r="I452" s="685">
        <f>SUM(I453,I454,I455,I458,I457)</f>
        <v>9000</v>
      </c>
      <c r="J452" s="717">
        <f>SUM(J453,J454,J455,J458,J457)</f>
        <v>9000</v>
      </c>
      <c r="K452" s="1135">
        <f>SUM(K453,K454,K455,K458,K457)+K456</f>
        <v>8185.4199999999992</v>
      </c>
      <c r="L452" s="687">
        <f>SUM(L453,L454,L455,L457,L458)</f>
        <v>17500</v>
      </c>
      <c r="M452" s="1209"/>
      <c r="N452" s="125"/>
      <c r="O452" s="153"/>
      <c r="P452" s="153"/>
      <c r="Q452" s="153"/>
    </row>
    <row r="453" spans="1:18" x14ac:dyDescent="0.2">
      <c r="A453" s="718" t="s">
        <v>356</v>
      </c>
      <c r="B453" s="719"/>
      <c r="C453" s="720" t="s">
        <v>369</v>
      </c>
      <c r="D453" s="721">
        <v>0</v>
      </c>
      <c r="E453" s="601">
        <v>0</v>
      </c>
      <c r="F453" s="584">
        <v>5000</v>
      </c>
      <c r="G453" s="601">
        <v>0</v>
      </c>
      <c r="H453" s="863">
        <v>5000</v>
      </c>
      <c r="I453" s="614">
        <v>0</v>
      </c>
      <c r="J453" s="32">
        <v>0</v>
      </c>
      <c r="K453" s="1140">
        <v>0</v>
      </c>
      <c r="L453" s="615">
        <v>5000</v>
      </c>
      <c r="M453" s="1210"/>
      <c r="N453" s="125"/>
      <c r="O453" s="371"/>
      <c r="P453" s="722"/>
      <c r="Q453" s="153"/>
    </row>
    <row r="454" spans="1:18" x14ac:dyDescent="0.2">
      <c r="A454" s="413" t="s">
        <v>370</v>
      </c>
      <c r="B454" s="589"/>
      <c r="C454" s="415" t="s">
        <v>371</v>
      </c>
      <c r="D454" s="723">
        <v>0</v>
      </c>
      <c r="E454" s="602">
        <v>0</v>
      </c>
      <c r="F454" s="585">
        <v>0</v>
      </c>
      <c r="G454" s="602">
        <v>0</v>
      </c>
      <c r="H454" s="858">
        <v>0</v>
      </c>
      <c r="I454" s="620">
        <v>0</v>
      </c>
      <c r="J454" s="24">
        <v>0</v>
      </c>
      <c r="K454" s="1141">
        <v>0</v>
      </c>
      <c r="L454" s="619">
        <v>0</v>
      </c>
      <c r="M454" s="1201"/>
      <c r="N454" s="433"/>
      <c r="O454" s="371"/>
      <c r="P454" s="153"/>
      <c r="Q454" s="153"/>
    </row>
    <row r="455" spans="1:18" x14ac:dyDescent="0.2">
      <c r="A455" s="724" t="s">
        <v>370</v>
      </c>
      <c r="B455" s="725"/>
      <c r="C455" s="726" t="s">
        <v>372</v>
      </c>
      <c r="D455" s="727">
        <v>13620</v>
      </c>
      <c r="E455" s="728">
        <v>10700</v>
      </c>
      <c r="F455" s="729">
        <v>14500</v>
      </c>
      <c r="G455" s="728">
        <v>7713.9</v>
      </c>
      <c r="H455" s="882">
        <v>10000</v>
      </c>
      <c r="I455" s="730">
        <v>6000</v>
      </c>
      <c r="J455" s="731">
        <v>6000</v>
      </c>
      <c r="K455" s="1142">
        <v>4570.16</v>
      </c>
      <c r="L455" s="732">
        <v>10000</v>
      </c>
      <c r="M455" s="1208"/>
      <c r="N455" s="733"/>
      <c r="O455" s="734"/>
      <c r="P455" s="735"/>
      <c r="Q455" s="734"/>
    </row>
    <row r="456" spans="1:18" x14ac:dyDescent="0.2">
      <c r="A456" s="724"/>
      <c r="B456" s="725"/>
      <c r="C456" s="726" t="s">
        <v>457</v>
      </c>
      <c r="D456" s="727"/>
      <c r="E456" s="728"/>
      <c r="F456" s="729"/>
      <c r="G456" s="728"/>
      <c r="H456" s="882"/>
      <c r="I456" s="730"/>
      <c r="J456" s="731"/>
      <c r="K456" s="1142">
        <v>578.28</v>
      </c>
      <c r="L456" s="732"/>
      <c r="M456" s="1208"/>
      <c r="N456" s="733"/>
      <c r="O456" s="734"/>
      <c r="P456" s="735"/>
      <c r="Q456" s="734"/>
    </row>
    <row r="457" spans="1:18" x14ac:dyDescent="0.2">
      <c r="A457" s="626" t="s">
        <v>370</v>
      </c>
      <c r="B457" s="627"/>
      <c r="C457" s="461" t="s">
        <v>373</v>
      </c>
      <c r="D457" s="727">
        <v>7820</v>
      </c>
      <c r="E457" s="728">
        <v>427</v>
      </c>
      <c r="F457" s="729">
        <v>4500</v>
      </c>
      <c r="G457" s="728">
        <v>2182.5</v>
      </c>
      <c r="H457" s="882">
        <v>2000</v>
      </c>
      <c r="I457" s="730">
        <v>0</v>
      </c>
      <c r="J457" s="731">
        <v>0</v>
      </c>
      <c r="K457" s="1142">
        <v>10</v>
      </c>
      <c r="L457" s="732">
        <v>2500</v>
      </c>
      <c r="M457" s="1208"/>
      <c r="N457" s="733"/>
      <c r="O457" s="734"/>
      <c r="P457" s="735"/>
      <c r="Q457" s="734"/>
    </row>
    <row r="458" spans="1:18" s="738" customFormat="1" x14ac:dyDescent="0.2">
      <c r="A458" s="626" t="s">
        <v>370</v>
      </c>
      <c r="B458" s="627"/>
      <c r="C458" s="461" t="s">
        <v>374</v>
      </c>
      <c r="D458" s="727">
        <v>2050</v>
      </c>
      <c r="E458" s="728">
        <v>4967</v>
      </c>
      <c r="F458" s="729">
        <v>3000</v>
      </c>
      <c r="G458" s="728">
        <v>3887.26</v>
      </c>
      <c r="H458" s="882">
        <v>3000</v>
      </c>
      <c r="I458" s="730">
        <v>3000</v>
      </c>
      <c r="J458" s="731">
        <v>3000</v>
      </c>
      <c r="K458" s="1142">
        <v>3026.98</v>
      </c>
      <c r="L458" s="732">
        <v>0</v>
      </c>
      <c r="M458" s="1208"/>
      <c r="N458" s="664"/>
      <c r="O458" s="736"/>
      <c r="P458" s="737"/>
      <c r="Q458" s="736"/>
    </row>
    <row r="459" spans="1:18" ht="13.5" thickBot="1" x14ac:dyDescent="0.25">
      <c r="A459" s="739" t="s">
        <v>375</v>
      </c>
      <c r="B459" s="740"/>
      <c r="C459" s="741" t="s">
        <v>376</v>
      </c>
      <c r="D459" s="742">
        <f t="shared" ref="D459:F459" si="92">D424+D431+D435+D452</f>
        <v>60320</v>
      </c>
      <c r="E459" s="744">
        <f>E424+E431+E435+E452</f>
        <v>84430</v>
      </c>
      <c r="F459" s="743">
        <f t="shared" si="92"/>
        <v>112930</v>
      </c>
      <c r="G459" s="744">
        <f>G424+G431+G435+G452</f>
        <v>95731.760000000009</v>
      </c>
      <c r="H459" s="743">
        <f>H424+H431+H435+H452</f>
        <v>121517</v>
      </c>
      <c r="I459" s="745">
        <f>I424+I431+I435+I452</f>
        <v>103606</v>
      </c>
      <c r="J459" s="746">
        <f>J424+J431+J435+J452</f>
        <v>103606</v>
      </c>
      <c r="K459" s="1143">
        <f>K424+K431+K435+K452</f>
        <v>103388.34000000001</v>
      </c>
      <c r="L459" s="747">
        <f>L424+L431+L452+L435</f>
        <v>71300</v>
      </c>
      <c r="M459" s="1203"/>
      <c r="N459" s="78"/>
      <c r="O459" s="277"/>
      <c r="P459" s="277"/>
      <c r="Q459" s="277"/>
    </row>
    <row r="460" spans="1:18" ht="13.5" thickBot="1" x14ac:dyDescent="0.25">
      <c r="A460" s="60" t="s">
        <v>377</v>
      </c>
      <c r="B460" s="59"/>
      <c r="C460" s="58"/>
      <c r="D460" s="55">
        <f>D100+D113+D158+D218+D267+D285+D300+D366+D415+D459</f>
        <v>1500278.5</v>
      </c>
      <c r="E460" s="55">
        <f t="shared" ref="E460" si="93">E100+E113+E158+E218+E267+E285+E300+E366+E415+E459</f>
        <v>1687282</v>
      </c>
      <c r="F460" s="748">
        <f t="shared" ref="F460:L460" si="94">F100+F113+F158+F218+F267+F285+F300+F366+F415+F459</f>
        <v>1621282</v>
      </c>
      <c r="G460" s="55">
        <f t="shared" si="94"/>
        <v>1853204.92</v>
      </c>
      <c r="H460" s="55">
        <f t="shared" si="94"/>
        <v>2036370</v>
      </c>
      <c r="I460" s="55">
        <f t="shared" si="94"/>
        <v>1952828</v>
      </c>
      <c r="J460" s="55">
        <f t="shared" si="94"/>
        <v>1952828</v>
      </c>
      <c r="K460" s="1144">
        <f t="shared" ref="K460" si="95">K100+K113+K158+K218+K267+K285+K300+K366+K415+K459</f>
        <v>1982561</v>
      </c>
      <c r="L460" s="749">
        <f t="shared" si="94"/>
        <v>1944388</v>
      </c>
      <c r="M460" s="1203"/>
      <c r="N460" s="2"/>
      <c r="O460" s="277"/>
      <c r="P460" s="277"/>
      <c r="Q460" s="277"/>
      <c r="R460" s="444"/>
    </row>
    <row r="461" spans="1:18" x14ac:dyDescent="0.2">
      <c r="A461" s="54"/>
      <c r="B461" s="3"/>
      <c r="C461" s="54"/>
      <c r="D461" s="54"/>
      <c r="E461" s="95"/>
      <c r="F461" s="404"/>
      <c r="G461" s="95"/>
      <c r="H461" s="95"/>
      <c r="I461" s="95"/>
      <c r="J461" s="95"/>
      <c r="K461" s="434"/>
      <c r="L461" s="434"/>
    </row>
    <row r="462" spans="1:18" hidden="1" x14ac:dyDescent="0.2">
      <c r="A462" s="54"/>
      <c r="B462" s="3"/>
      <c r="C462" s="54"/>
      <c r="D462" s="54"/>
      <c r="E462" s="95"/>
      <c r="F462" s="54"/>
      <c r="G462" s="95"/>
      <c r="H462" s="95"/>
      <c r="I462" s="95"/>
      <c r="J462" s="95"/>
      <c r="K462" s="434"/>
      <c r="L462" s="434"/>
    </row>
    <row r="463" spans="1:18" hidden="1" x14ac:dyDescent="0.2">
      <c r="A463" s="54"/>
      <c r="B463" s="3"/>
      <c r="C463" s="54"/>
      <c r="D463" s="54"/>
      <c r="E463" s="95"/>
      <c r="F463" s="54"/>
      <c r="G463" s="95"/>
      <c r="H463" s="95"/>
      <c r="I463" s="95"/>
      <c r="J463" s="95"/>
      <c r="K463" s="434"/>
      <c r="L463" s="434"/>
    </row>
    <row r="464" spans="1:18" hidden="1" x14ac:dyDescent="0.2">
      <c r="A464" s="54"/>
      <c r="B464" s="3"/>
      <c r="C464" s="54"/>
      <c r="D464" s="54"/>
      <c r="E464" s="95"/>
      <c r="F464" s="54"/>
      <c r="G464" s="95"/>
      <c r="H464" s="95"/>
      <c r="I464" s="95"/>
      <c r="J464" s="95"/>
      <c r="K464" s="434"/>
      <c r="L464" s="434"/>
    </row>
    <row r="465" spans="1:17" hidden="1" x14ac:dyDescent="0.2">
      <c r="A465" s="54"/>
      <c r="B465" s="3"/>
      <c r="C465" s="54"/>
      <c r="D465" s="54"/>
      <c r="E465" s="95"/>
      <c r="F465" s="54"/>
      <c r="G465" s="95"/>
      <c r="H465" s="95"/>
      <c r="I465" s="95"/>
      <c r="J465" s="95"/>
      <c r="K465" s="434"/>
      <c r="L465" s="434"/>
    </row>
    <row r="466" spans="1:17" hidden="1" x14ac:dyDescent="0.2">
      <c r="A466" s="54"/>
      <c r="B466" s="3"/>
      <c r="C466" s="54"/>
      <c r="D466" s="54"/>
      <c r="E466" s="95"/>
      <c r="F466" s="54"/>
      <c r="G466" s="95"/>
      <c r="H466" s="95"/>
      <c r="I466" s="95"/>
      <c r="J466" s="95"/>
      <c r="K466" s="434"/>
      <c r="L466" s="434"/>
    </row>
    <row r="467" spans="1:17" hidden="1" x14ac:dyDescent="0.2">
      <c r="A467" s="54"/>
      <c r="B467" s="3"/>
      <c r="C467" s="54"/>
      <c r="D467" s="54"/>
      <c r="E467" s="95"/>
      <c r="F467" s="54"/>
      <c r="G467" s="95"/>
      <c r="H467" s="95"/>
      <c r="I467" s="95"/>
      <c r="J467" s="95"/>
      <c r="K467" s="434"/>
      <c r="L467" s="434"/>
    </row>
    <row r="468" spans="1:17" hidden="1" x14ac:dyDescent="0.2">
      <c r="A468" s="54"/>
      <c r="B468" s="3"/>
      <c r="C468" s="54"/>
      <c r="D468" s="54"/>
      <c r="E468" s="95"/>
      <c r="F468" s="54"/>
      <c r="G468" s="95"/>
      <c r="H468" s="95"/>
      <c r="I468" s="95"/>
      <c r="J468" s="95"/>
      <c r="K468" s="434"/>
      <c r="L468" s="434"/>
    </row>
    <row r="469" spans="1:17" hidden="1" x14ac:dyDescent="0.2">
      <c r="A469" s="54"/>
      <c r="B469" s="3"/>
      <c r="C469" s="54"/>
      <c r="D469" s="54"/>
      <c r="E469" s="95"/>
      <c r="F469" s="54"/>
      <c r="G469" s="95"/>
      <c r="H469" s="95"/>
      <c r="I469" s="95"/>
      <c r="J469" s="95"/>
      <c r="K469" s="434"/>
      <c r="L469" s="434"/>
    </row>
    <row r="470" spans="1:17" hidden="1" x14ac:dyDescent="0.2">
      <c r="A470" s="54"/>
      <c r="B470" s="3"/>
      <c r="C470" s="54"/>
      <c r="D470" s="54"/>
      <c r="E470" s="95"/>
      <c r="F470" s="54"/>
      <c r="G470" s="95"/>
      <c r="H470" s="95"/>
      <c r="I470" s="95"/>
      <c r="J470" s="95"/>
      <c r="K470" s="434"/>
      <c r="L470" s="434"/>
    </row>
    <row r="471" spans="1:17" hidden="1" x14ac:dyDescent="0.2">
      <c r="A471" s="54"/>
      <c r="B471" s="3"/>
      <c r="C471" s="54"/>
      <c r="D471" s="54"/>
      <c r="E471" s="95"/>
      <c r="F471" s="54"/>
      <c r="G471" s="95"/>
      <c r="H471" s="95"/>
      <c r="I471" s="95"/>
      <c r="J471" s="95"/>
      <c r="K471" s="434"/>
      <c r="L471" s="434"/>
    </row>
    <row r="472" spans="1:17" hidden="1" x14ac:dyDescent="0.2">
      <c r="A472" s="54"/>
      <c r="B472" s="3"/>
      <c r="C472" s="54"/>
      <c r="D472" s="54"/>
      <c r="E472" s="95"/>
      <c r="F472" s="54"/>
      <c r="G472" s="95"/>
      <c r="H472" s="95"/>
      <c r="I472" s="95"/>
      <c r="J472" s="95"/>
      <c r="K472" s="434"/>
      <c r="L472" s="434"/>
    </row>
    <row r="473" spans="1:17" hidden="1" x14ac:dyDescent="0.2">
      <c r="A473" s="54"/>
      <c r="B473" s="3"/>
      <c r="C473" s="54"/>
      <c r="D473" s="54"/>
      <c r="E473" s="95"/>
      <c r="F473" s="54"/>
      <c r="G473" s="95"/>
      <c r="H473" s="95"/>
      <c r="I473" s="95"/>
      <c r="J473" s="95"/>
      <c r="K473" s="434"/>
      <c r="L473" s="434"/>
    </row>
    <row r="474" spans="1:17" hidden="1" x14ac:dyDescent="0.2">
      <c r="A474" s="54"/>
      <c r="B474" s="3"/>
      <c r="C474" s="54"/>
      <c r="D474" s="54"/>
      <c r="E474" s="95"/>
      <c r="F474" s="54"/>
      <c r="G474" s="95"/>
      <c r="H474" s="95"/>
      <c r="I474" s="95"/>
      <c r="J474" s="95"/>
      <c r="K474" s="434"/>
      <c r="L474" s="434"/>
    </row>
    <row r="475" spans="1:17" hidden="1" x14ac:dyDescent="0.2">
      <c r="A475" s="54"/>
      <c r="B475" s="3"/>
      <c r="C475" s="54"/>
      <c r="D475" s="54"/>
      <c r="E475" s="95"/>
      <c r="F475" s="54"/>
      <c r="G475" s="95"/>
      <c r="H475" s="95"/>
      <c r="I475" s="95"/>
      <c r="J475" s="95"/>
      <c r="K475" s="434"/>
      <c r="L475" s="434"/>
    </row>
    <row r="476" spans="1:17" ht="13.5" thickBot="1" x14ac:dyDescent="0.25">
      <c r="A476" s="54"/>
      <c r="B476" s="3"/>
      <c r="C476" s="67" t="s">
        <v>378</v>
      </c>
      <c r="D476" s="67"/>
      <c r="E476" s="95"/>
      <c r="F476" s="67"/>
      <c r="G476" s="95"/>
      <c r="H476" s="95"/>
      <c r="I476" s="95"/>
      <c r="J476" s="95"/>
      <c r="K476" s="434"/>
      <c r="L476" s="434"/>
    </row>
    <row r="477" spans="1:17" ht="13.5" hidden="1" thickBot="1" x14ac:dyDescent="0.25">
      <c r="A477" s="54"/>
      <c r="B477" s="3"/>
      <c r="C477" s="54"/>
      <c r="D477" s="54"/>
      <c r="E477" s="95"/>
      <c r="F477" s="54"/>
      <c r="G477" s="95"/>
      <c r="H477" s="95"/>
      <c r="I477" s="95"/>
      <c r="J477" s="95"/>
      <c r="K477" s="434"/>
      <c r="L477" s="434"/>
    </row>
    <row r="478" spans="1:17" s="396" customFormat="1" ht="34.5" thickBot="1" x14ac:dyDescent="0.25">
      <c r="A478" s="390" t="s">
        <v>378</v>
      </c>
      <c r="B478" s="896"/>
      <c r="C478" s="897"/>
      <c r="D478" s="898">
        <v>2014</v>
      </c>
      <c r="E478" s="189" t="s">
        <v>5</v>
      </c>
      <c r="F478" s="187" t="s">
        <v>6</v>
      </c>
      <c r="G478" s="189" t="s">
        <v>417</v>
      </c>
      <c r="H478" s="188" t="s">
        <v>418</v>
      </c>
      <c r="I478" s="188" t="s">
        <v>419</v>
      </c>
      <c r="J478" s="188" t="s">
        <v>437</v>
      </c>
      <c r="K478" s="1058" t="s">
        <v>438</v>
      </c>
      <c r="L478" s="186">
        <v>2020</v>
      </c>
      <c r="M478" s="1204"/>
      <c r="N478" s="394"/>
      <c r="O478" s="395"/>
      <c r="P478" s="269"/>
      <c r="Q478" s="270"/>
    </row>
    <row r="479" spans="1:17" s="50" customFormat="1" ht="11.25" x14ac:dyDescent="0.2">
      <c r="A479" s="758" t="s">
        <v>127</v>
      </c>
      <c r="B479" s="759"/>
      <c r="C479" s="759"/>
      <c r="D479" s="927">
        <f>D480</f>
        <v>200</v>
      </c>
      <c r="E479" s="751">
        <f>SUM(E480)</f>
        <v>8118</v>
      </c>
      <c r="F479" s="751">
        <v>0</v>
      </c>
      <c r="G479" s="751">
        <f>SUM(G480)</f>
        <v>0</v>
      </c>
      <c r="H479" s="751"/>
      <c r="I479" s="751">
        <f>SUM(I480)+I482</f>
        <v>1058</v>
      </c>
      <c r="J479" s="751">
        <f>SUM(J480)</f>
        <v>558</v>
      </c>
      <c r="K479" s="1145">
        <f>SUM(K480)+K481+K482</f>
        <v>3392.9</v>
      </c>
      <c r="L479" s="760">
        <v>0</v>
      </c>
      <c r="M479" s="1193"/>
      <c r="N479" s="404"/>
      <c r="O479" s="404"/>
      <c r="P479" s="404"/>
      <c r="Q479" s="404"/>
    </row>
    <row r="480" spans="1:17" x14ac:dyDescent="0.2">
      <c r="A480" s="138">
        <v>711</v>
      </c>
      <c r="B480" s="137" t="s">
        <v>20</v>
      </c>
      <c r="C480" s="137" t="s">
        <v>379</v>
      </c>
      <c r="D480" s="164">
        <v>200</v>
      </c>
      <c r="E480" s="23">
        <v>8118</v>
      </c>
      <c r="F480" s="23">
        <v>0</v>
      </c>
      <c r="G480" s="23">
        <v>0</v>
      </c>
      <c r="H480" s="850"/>
      <c r="I480" s="107">
        <v>558</v>
      </c>
      <c r="J480" s="107">
        <v>558</v>
      </c>
      <c r="K480" s="1124">
        <v>558</v>
      </c>
      <c r="L480" s="174">
        <v>0</v>
      </c>
      <c r="M480" s="1192"/>
      <c r="O480" s="155"/>
      <c r="P480" s="155"/>
    </row>
    <row r="481" spans="1:18" x14ac:dyDescent="0.2">
      <c r="A481" s="138">
        <v>713</v>
      </c>
      <c r="B481" s="137" t="s">
        <v>97</v>
      </c>
      <c r="C481" s="137" t="s">
        <v>446</v>
      </c>
      <c r="D481" s="164"/>
      <c r="E481" s="25"/>
      <c r="F481" s="25"/>
      <c r="G481" s="25"/>
      <c r="H481" s="25"/>
      <c r="I481" s="25"/>
      <c r="J481" s="25"/>
      <c r="K481" s="1079">
        <v>2334.9</v>
      </c>
      <c r="L481" s="22"/>
      <c r="M481" s="1192"/>
      <c r="O481" s="155"/>
      <c r="P481" s="155"/>
    </row>
    <row r="482" spans="1:18" x14ac:dyDescent="0.2">
      <c r="A482" s="138">
        <v>716</v>
      </c>
      <c r="B482" s="137" t="s">
        <v>431</v>
      </c>
      <c r="C482" s="137" t="s">
        <v>432</v>
      </c>
      <c r="D482" s="164"/>
      <c r="E482" s="25"/>
      <c r="F482" s="25"/>
      <c r="G482" s="25"/>
      <c r="H482" s="336"/>
      <c r="I482" s="336">
        <v>500</v>
      </c>
      <c r="J482" s="336">
        <v>500</v>
      </c>
      <c r="K482" s="1079">
        <v>500</v>
      </c>
      <c r="L482" s="22"/>
      <c r="M482" s="1192"/>
      <c r="O482" s="155"/>
      <c r="P482" s="155"/>
    </row>
    <row r="483" spans="1:18" x14ac:dyDescent="0.2">
      <c r="A483" s="928" t="s">
        <v>217</v>
      </c>
      <c r="B483" s="892"/>
      <c r="C483" s="892"/>
      <c r="D483" s="899">
        <f>D484</f>
        <v>3500</v>
      </c>
      <c r="E483" s="753">
        <f t="shared" ref="E483:L483" si="96">E484</f>
        <v>0</v>
      </c>
      <c r="F483" s="753">
        <f t="shared" si="96"/>
        <v>0</v>
      </c>
      <c r="G483" s="753">
        <f t="shared" si="96"/>
        <v>0</v>
      </c>
      <c r="H483" s="753">
        <f>H484</f>
        <v>12500</v>
      </c>
      <c r="I483" s="753">
        <f t="shared" si="96"/>
        <v>12500</v>
      </c>
      <c r="J483" s="753">
        <f t="shared" si="96"/>
        <v>12500</v>
      </c>
      <c r="K483" s="1146">
        <f t="shared" si="96"/>
        <v>12572.4</v>
      </c>
      <c r="L483" s="929">
        <f t="shared" si="96"/>
        <v>0</v>
      </c>
      <c r="M483" s="1193"/>
      <c r="N483" s="404"/>
      <c r="O483" s="404"/>
      <c r="P483" s="404"/>
      <c r="Q483" s="404"/>
    </row>
    <row r="484" spans="1:18" x14ac:dyDescent="0.2">
      <c r="A484" s="138">
        <v>713</v>
      </c>
      <c r="B484" s="137" t="s">
        <v>97</v>
      </c>
      <c r="C484" s="137" t="s">
        <v>380</v>
      </c>
      <c r="D484" s="164">
        <v>3500</v>
      </c>
      <c r="E484" s="25">
        <v>0</v>
      </c>
      <c r="F484" s="25">
        <v>0</v>
      </c>
      <c r="G484" s="25">
        <v>0</v>
      </c>
      <c r="H484" s="336">
        <v>12500</v>
      </c>
      <c r="I484" s="24">
        <v>12500</v>
      </c>
      <c r="J484" s="24">
        <v>12500</v>
      </c>
      <c r="K484" s="1079">
        <v>12572.4</v>
      </c>
      <c r="L484" s="22">
        <v>0</v>
      </c>
      <c r="M484" s="1192"/>
      <c r="O484" s="155"/>
      <c r="P484" s="155"/>
    </row>
    <row r="485" spans="1:18" x14ac:dyDescent="0.2">
      <c r="A485" s="930">
        <v>713</v>
      </c>
      <c r="B485" s="900" t="s">
        <v>97</v>
      </c>
      <c r="C485" s="900" t="s">
        <v>381</v>
      </c>
      <c r="D485" s="901">
        <v>3000</v>
      </c>
      <c r="E485" s="902">
        <v>0</v>
      </c>
      <c r="F485" s="902">
        <v>0</v>
      </c>
      <c r="G485" s="902">
        <v>0</v>
      </c>
      <c r="H485" s="903">
        <v>10000</v>
      </c>
      <c r="I485" s="904">
        <v>10000</v>
      </c>
      <c r="J485" s="904">
        <v>10000</v>
      </c>
      <c r="K485" s="1147">
        <v>10000</v>
      </c>
      <c r="L485" s="931">
        <v>0</v>
      </c>
      <c r="M485" s="1194"/>
      <c r="N485" s="322"/>
      <c r="O485" s="337"/>
      <c r="P485" s="337"/>
      <c r="Q485" s="322"/>
    </row>
    <row r="486" spans="1:18" s="175" customFormat="1" hidden="1" x14ac:dyDescent="0.2">
      <c r="A486" s="101"/>
      <c r="B486" s="100"/>
      <c r="C486" s="100"/>
      <c r="D486" s="25"/>
      <c r="E486" s="346"/>
      <c r="F486" s="346"/>
      <c r="G486" s="346"/>
      <c r="H486" s="346"/>
      <c r="I486" s="346"/>
      <c r="J486" s="346"/>
      <c r="K486" s="1148"/>
      <c r="L486" s="348"/>
      <c r="M486" s="1192"/>
      <c r="N486" s="3"/>
      <c r="O486" s="3"/>
      <c r="P486" s="155"/>
      <c r="Q486" s="3"/>
      <c r="R486" s="1"/>
    </row>
    <row r="487" spans="1:18" s="175" customFormat="1" x14ac:dyDescent="0.2">
      <c r="A487" s="928" t="s">
        <v>433</v>
      </c>
      <c r="B487" s="892"/>
      <c r="C487" s="892"/>
      <c r="D487" s="899">
        <f>D488</f>
        <v>0</v>
      </c>
      <c r="E487" s="753">
        <f t="shared" ref="E487:L487" si="97">E488</f>
        <v>0</v>
      </c>
      <c r="F487" s="753">
        <f t="shared" si="97"/>
        <v>0</v>
      </c>
      <c r="G487" s="753">
        <f t="shared" si="97"/>
        <v>0</v>
      </c>
      <c r="H487" s="753">
        <f>H488</f>
        <v>0</v>
      </c>
      <c r="I487" s="753">
        <f t="shared" si="97"/>
        <v>2100</v>
      </c>
      <c r="J487" s="753">
        <f t="shared" si="97"/>
        <v>2100</v>
      </c>
      <c r="K487" s="1146">
        <f t="shared" si="97"/>
        <v>2100</v>
      </c>
      <c r="L487" s="929">
        <f t="shared" si="97"/>
        <v>0</v>
      </c>
      <c r="M487" s="1192"/>
      <c r="N487" s="3"/>
      <c r="O487" s="3"/>
      <c r="P487" s="155"/>
      <c r="Q487" s="3"/>
      <c r="R487" s="1"/>
    </row>
    <row r="488" spans="1:18" s="175" customFormat="1" x14ac:dyDescent="0.2">
      <c r="A488" s="101">
        <v>716</v>
      </c>
      <c r="B488" s="100"/>
      <c r="C488" s="100" t="s">
        <v>396</v>
      </c>
      <c r="D488" s="25"/>
      <c r="E488" s="346"/>
      <c r="F488" s="346"/>
      <c r="G488" s="346"/>
      <c r="H488" s="763"/>
      <c r="I488" s="336">
        <v>2100</v>
      </c>
      <c r="J488" s="336">
        <v>2100</v>
      </c>
      <c r="K488" s="1079">
        <v>2100</v>
      </c>
      <c r="L488" s="348"/>
      <c r="M488" s="1192"/>
      <c r="N488" s="3"/>
      <c r="O488" s="3"/>
      <c r="P488" s="155"/>
      <c r="Q488" s="3"/>
      <c r="R488" s="1"/>
    </row>
    <row r="489" spans="1:18" s="175" customFormat="1" x14ac:dyDescent="0.2">
      <c r="A489" s="932" t="s">
        <v>382</v>
      </c>
      <c r="B489" s="892" t="s">
        <v>383</v>
      </c>
      <c r="C489" s="892"/>
      <c r="D489" s="899">
        <f>D490</f>
        <v>0</v>
      </c>
      <c r="E489" s="753">
        <f>SUM(E490)</f>
        <v>6000</v>
      </c>
      <c r="F489" s="753">
        <v>0</v>
      </c>
      <c r="G489" s="753">
        <f>SUM(G490)</f>
        <v>0</v>
      </c>
      <c r="H489" s="753"/>
      <c r="I489" s="753">
        <f>SUM(I490)</f>
        <v>1000</v>
      </c>
      <c r="J489" s="753">
        <f>SUM(J490)</f>
        <v>1000</v>
      </c>
      <c r="K489" s="1146">
        <f>SUM(K490)</f>
        <v>1000</v>
      </c>
      <c r="L489" s="929">
        <v>0</v>
      </c>
      <c r="M489" s="1192"/>
      <c r="N489" s="3"/>
      <c r="O489" s="3"/>
      <c r="P489" s="155"/>
      <c r="Q489" s="3"/>
      <c r="R489" s="1"/>
    </row>
    <row r="490" spans="1:18" s="175" customFormat="1" x14ac:dyDescent="0.2">
      <c r="A490" s="138">
        <v>713</v>
      </c>
      <c r="B490" s="137" t="s">
        <v>97</v>
      </c>
      <c r="C490" s="137" t="s">
        <v>434</v>
      </c>
      <c r="D490" s="164">
        <v>0</v>
      </c>
      <c r="E490" s="23">
        <v>6000</v>
      </c>
      <c r="F490" s="23">
        <v>0</v>
      </c>
      <c r="G490" s="23">
        <v>0</v>
      </c>
      <c r="H490" s="850"/>
      <c r="I490" s="107">
        <v>1000</v>
      </c>
      <c r="J490" s="107">
        <v>1000</v>
      </c>
      <c r="K490" s="1124">
        <v>1000</v>
      </c>
      <c r="L490" s="174">
        <v>0</v>
      </c>
      <c r="M490" s="1192"/>
      <c r="N490" s="3"/>
      <c r="O490" s="3"/>
      <c r="P490" s="155"/>
      <c r="Q490" s="3"/>
      <c r="R490" s="1"/>
    </row>
    <row r="491" spans="1:18" s="50" customFormat="1" ht="11.25" x14ac:dyDescent="0.2">
      <c r="A491" s="1234" t="s">
        <v>384</v>
      </c>
      <c r="B491" s="1235"/>
      <c r="C491" s="1235"/>
      <c r="D491" s="893">
        <v>0</v>
      </c>
      <c r="E491" s="753">
        <v>0</v>
      </c>
      <c r="F491" s="753">
        <v>0</v>
      </c>
      <c r="G491" s="753">
        <f>G493+G492</f>
        <v>3644</v>
      </c>
      <c r="H491" s="753"/>
      <c r="I491" s="753">
        <v>0</v>
      </c>
      <c r="J491" s="753">
        <v>0</v>
      </c>
      <c r="K491" s="1146">
        <v>0</v>
      </c>
      <c r="L491" s="929">
        <v>0</v>
      </c>
      <c r="M491" s="1193"/>
      <c r="N491" s="404"/>
      <c r="O491" s="404"/>
      <c r="P491" s="404"/>
      <c r="Q491" s="404"/>
    </row>
    <row r="492" spans="1:18" s="175" customFormat="1" x14ac:dyDescent="0.2">
      <c r="A492" s="101">
        <v>717</v>
      </c>
      <c r="B492" s="100" t="s">
        <v>15</v>
      </c>
      <c r="C492" s="100" t="s">
        <v>385</v>
      </c>
      <c r="D492" s="23">
        <v>0</v>
      </c>
      <c r="E492" s="25"/>
      <c r="F492" s="25">
        <v>0</v>
      </c>
      <c r="G492" s="25"/>
      <c r="H492" s="336"/>
      <c r="I492" s="111"/>
      <c r="J492" s="111"/>
      <c r="K492" s="1079"/>
      <c r="L492" s="22"/>
      <c r="M492" s="1192"/>
      <c r="N492" s="3"/>
      <c r="O492" s="440"/>
      <c r="P492" s="155"/>
      <c r="Q492" s="3"/>
      <c r="R492" s="1"/>
    </row>
    <row r="493" spans="1:18" x14ac:dyDescent="0.2">
      <c r="A493" s="101">
        <v>716</v>
      </c>
      <c r="B493" s="100"/>
      <c r="C493" s="100" t="s">
        <v>386</v>
      </c>
      <c r="D493" s="23"/>
      <c r="E493" s="346"/>
      <c r="F493" s="346"/>
      <c r="G493" s="25">
        <v>3644</v>
      </c>
      <c r="H493" s="763"/>
      <c r="I493" s="763"/>
      <c r="J493" s="763"/>
      <c r="K493" s="1149"/>
      <c r="L493" s="348"/>
      <c r="M493" s="1192"/>
      <c r="P493" s="155"/>
    </row>
    <row r="494" spans="1:18" s="50" customFormat="1" ht="11.25" x14ac:dyDescent="0.2">
      <c r="A494" s="933" t="s">
        <v>387</v>
      </c>
      <c r="B494" s="905"/>
      <c r="C494" s="905"/>
      <c r="D494" s="906">
        <f>D495</f>
        <v>20000</v>
      </c>
      <c r="E494" s="753">
        <f>SUM(E495)</f>
        <v>0</v>
      </c>
      <c r="F494" s="753">
        <v>0</v>
      </c>
      <c r="G494" s="753">
        <f>SUM(G495)</f>
        <v>0</v>
      </c>
      <c r="H494" s="753"/>
      <c r="I494" s="753">
        <f>I495</f>
        <v>0</v>
      </c>
      <c r="J494" s="753">
        <f>J495</f>
        <v>0</v>
      </c>
      <c r="K494" s="1146">
        <f>K495</f>
        <v>0</v>
      </c>
      <c r="L494" s="929">
        <v>0</v>
      </c>
      <c r="M494" s="1193"/>
      <c r="N494" s="404"/>
      <c r="O494" s="404"/>
      <c r="P494" s="404"/>
      <c r="Q494" s="404"/>
    </row>
    <row r="495" spans="1:18" x14ac:dyDescent="0.2">
      <c r="A495" s="101">
        <v>717</v>
      </c>
      <c r="B495" s="100" t="s">
        <v>20</v>
      </c>
      <c r="C495" s="100" t="s">
        <v>388</v>
      </c>
      <c r="D495" s="23">
        <v>20000</v>
      </c>
      <c r="E495" s="25">
        <v>0</v>
      </c>
      <c r="F495" s="25">
        <v>0</v>
      </c>
      <c r="G495" s="25">
        <v>0</v>
      </c>
      <c r="H495" s="336"/>
      <c r="I495" s="24">
        <v>0</v>
      </c>
      <c r="J495" s="24">
        <v>0</v>
      </c>
      <c r="K495" s="1149">
        <v>0</v>
      </c>
      <c r="L495" s="348"/>
      <c r="M495" s="1192"/>
      <c r="N495" s="139"/>
      <c r="P495" s="155"/>
    </row>
    <row r="496" spans="1:18" s="175" customFormat="1" hidden="1" x14ac:dyDescent="0.2">
      <c r="A496" s="101"/>
      <c r="B496" s="100"/>
      <c r="C496" s="100"/>
      <c r="D496" s="23"/>
      <c r="E496" s="346"/>
      <c r="F496" s="346"/>
      <c r="G496" s="346"/>
      <c r="H496" s="346"/>
      <c r="I496" s="346"/>
      <c r="J496" s="346"/>
      <c r="K496" s="1148"/>
      <c r="L496" s="348"/>
      <c r="M496" s="1192"/>
      <c r="N496" s="139"/>
      <c r="O496" s="3"/>
      <c r="P496" s="155"/>
      <c r="Q496" s="3"/>
      <c r="R496" s="1"/>
    </row>
    <row r="497" spans="1:18" s="754" customFormat="1" ht="11.25" x14ac:dyDescent="0.2">
      <c r="A497" s="934" t="s">
        <v>389</v>
      </c>
      <c r="B497" s="892" t="s">
        <v>390</v>
      </c>
      <c r="C497" s="892"/>
      <c r="D497" s="893">
        <f>SUM(D498:D502)</f>
        <v>250000</v>
      </c>
      <c r="E497" s="753">
        <f>E498+E499+E500+E501+E502</f>
        <v>0</v>
      </c>
      <c r="F497" s="753">
        <f>SUM(F498:F502)</f>
        <v>0</v>
      </c>
      <c r="G497" s="753">
        <f>G498+G499+G500+G501+G502</f>
        <v>0</v>
      </c>
      <c r="H497" s="753"/>
      <c r="I497" s="753">
        <f>SUM(I498:I502)</f>
        <v>0</v>
      </c>
      <c r="J497" s="753">
        <f>SUM(J498:J502)</f>
        <v>0</v>
      </c>
      <c r="K497" s="1146">
        <f>SUM(K498:K502)</f>
        <v>0</v>
      </c>
      <c r="L497" s="929">
        <f>SUM(L498:L502)</f>
        <v>0</v>
      </c>
      <c r="M497" s="1193"/>
      <c r="N497" s="404"/>
      <c r="O497" s="53"/>
      <c r="P497" s="404"/>
      <c r="Q497" s="404"/>
      <c r="R497" s="50"/>
    </row>
    <row r="498" spans="1:18" s="175" customFormat="1" x14ac:dyDescent="0.2">
      <c r="A498" s="935">
        <v>717</v>
      </c>
      <c r="B498" s="907" t="s">
        <v>20</v>
      </c>
      <c r="C498" s="907" t="s">
        <v>62</v>
      </c>
      <c r="D498" s="908">
        <v>5940</v>
      </c>
      <c r="E498" s="543">
        <v>0</v>
      </c>
      <c r="F498" s="543">
        <v>0</v>
      </c>
      <c r="G498" s="543">
        <v>0</v>
      </c>
      <c r="H498" s="909"/>
      <c r="I498" s="618">
        <v>0</v>
      </c>
      <c r="J498" s="618">
        <v>0</v>
      </c>
      <c r="K498" s="1079">
        <v>0</v>
      </c>
      <c r="L498" s="22">
        <v>0</v>
      </c>
      <c r="M498" s="1201"/>
      <c r="N498" s="3"/>
      <c r="O498" s="371"/>
      <c r="P498" s="440"/>
      <c r="Q498" s="3"/>
      <c r="R498" s="1"/>
    </row>
    <row r="499" spans="1:18" s="175" customFormat="1" x14ac:dyDescent="0.2">
      <c r="A499" s="101">
        <v>717</v>
      </c>
      <c r="B499" s="100" t="s">
        <v>20</v>
      </c>
      <c r="C499" s="100" t="s">
        <v>62</v>
      </c>
      <c r="D499" s="23">
        <v>244060</v>
      </c>
      <c r="E499" s="25">
        <v>0</v>
      </c>
      <c r="F499" s="25">
        <v>0</v>
      </c>
      <c r="G499" s="25">
        <v>0</v>
      </c>
      <c r="H499" s="336"/>
      <c r="I499" s="24">
        <v>0</v>
      </c>
      <c r="J499" s="24">
        <v>0</v>
      </c>
      <c r="K499" s="1079">
        <v>0</v>
      </c>
      <c r="L499" s="22">
        <v>0</v>
      </c>
      <c r="M499" s="1201"/>
      <c r="N499" s="3"/>
      <c r="O499" s="371"/>
      <c r="P499" s="440"/>
      <c r="Q499" s="3"/>
      <c r="R499" s="1"/>
    </row>
    <row r="500" spans="1:18" s="175" customFormat="1" x14ac:dyDescent="0.2">
      <c r="A500" s="101">
        <v>713</v>
      </c>
      <c r="B500" s="100" t="s">
        <v>97</v>
      </c>
      <c r="C500" s="100" t="s">
        <v>141</v>
      </c>
      <c r="D500" s="23">
        <v>0</v>
      </c>
      <c r="E500" s="25">
        <v>0</v>
      </c>
      <c r="F500" s="25">
        <v>0</v>
      </c>
      <c r="G500" s="25">
        <v>0</v>
      </c>
      <c r="H500" s="336"/>
      <c r="I500" s="24">
        <v>0</v>
      </c>
      <c r="J500" s="24">
        <v>0</v>
      </c>
      <c r="K500" s="1079">
        <v>0</v>
      </c>
      <c r="L500" s="22">
        <v>0</v>
      </c>
      <c r="M500" s="1201"/>
      <c r="N500" s="3"/>
      <c r="O500" s="371"/>
      <c r="P500" s="440"/>
      <c r="Q500" s="3"/>
      <c r="R500" s="1"/>
    </row>
    <row r="501" spans="1:18" s="175" customFormat="1" x14ac:dyDescent="0.2">
      <c r="A501" s="101">
        <v>717</v>
      </c>
      <c r="B501" s="100" t="s">
        <v>20</v>
      </c>
      <c r="C501" s="100" t="s">
        <v>391</v>
      </c>
      <c r="D501" s="23">
        <v>0</v>
      </c>
      <c r="E501" s="25">
        <v>0</v>
      </c>
      <c r="F501" s="25">
        <v>0</v>
      </c>
      <c r="G501" s="25">
        <v>0</v>
      </c>
      <c r="H501" s="336"/>
      <c r="I501" s="24">
        <v>0</v>
      </c>
      <c r="J501" s="24">
        <v>0</v>
      </c>
      <c r="K501" s="1079">
        <v>0</v>
      </c>
      <c r="L501" s="22">
        <v>0</v>
      </c>
      <c r="M501" s="1201"/>
      <c r="N501" s="3"/>
      <c r="O501" s="371"/>
      <c r="P501" s="440"/>
      <c r="Q501" s="3"/>
      <c r="R501" s="1"/>
    </row>
    <row r="502" spans="1:18" s="175" customFormat="1" x14ac:dyDescent="0.2">
      <c r="A502" s="101">
        <v>717</v>
      </c>
      <c r="B502" s="100" t="s">
        <v>20</v>
      </c>
      <c r="C502" s="100" t="s">
        <v>391</v>
      </c>
      <c r="D502" s="23">
        <v>0</v>
      </c>
      <c r="E502" s="25">
        <v>0</v>
      </c>
      <c r="F502" s="25">
        <v>0</v>
      </c>
      <c r="G502" s="25">
        <v>0</v>
      </c>
      <c r="H502" s="336"/>
      <c r="I502" s="24">
        <v>0</v>
      </c>
      <c r="J502" s="24">
        <v>0</v>
      </c>
      <c r="K502" s="1079">
        <v>0</v>
      </c>
      <c r="L502" s="22">
        <v>0</v>
      </c>
      <c r="M502" s="1201"/>
      <c r="N502" s="3"/>
      <c r="O502" s="371"/>
      <c r="P502" s="440"/>
      <c r="Q502" s="3"/>
      <c r="R502" s="1"/>
    </row>
    <row r="503" spans="1:18" s="175" customFormat="1" hidden="1" x14ac:dyDescent="0.2">
      <c r="A503" s="101"/>
      <c r="B503" s="100"/>
      <c r="C503" s="100"/>
      <c r="D503" s="910"/>
      <c r="E503" s="26"/>
      <c r="F503" s="26"/>
      <c r="G503" s="26"/>
      <c r="H503" s="26"/>
      <c r="I503" s="26"/>
      <c r="J503" s="26"/>
      <c r="K503" s="26"/>
      <c r="L503" s="936"/>
      <c r="M503" s="1201"/>
      <c r="N503" s="3"/>
      <c r="O503" s="371"/>
      <c r="P503" s="440"/>
      <c r="Q503" s="3"/>
      <c r="R503" s="1"/>
    </row>
    <row r="504" spans="1:18" s="175" customFormat="1" x14ac:dyDescent="0.2">
      <c r="A504" s="934" t="s">
        <v>392</v>
      </c>
      <c r="B504" s="892" t="s">
        <v>393</v>
      </c>
      <c r="C504" s="892"/>
      <c r="D504" s="893">
        <f t="shared" ref="D504:L504" si="98">D505+D506</f>
        <v>0</v>
      </c>
      <c r="E504" s="753">
        <f t="shared" ref="E504" si="99">E505+E506</f>
        <v>0</v>
      </c>
      <c r="F504" s="753">
        <f t="shared" si="98"/>
        <v>0</v>
      </c>
      <c r="G504" s="753">
        <f t="shared" si="98"/>
        <v>1200</v>
      </c>
      <c r="H504" s="753">
        <f t="shared" si="98"/>
        <v>10300000</v>
      </c>
      <c r="I504" s="753">
        <f t="shared" si="98"/>
        <v>3617964</v>
      </c>
      <c r="J504" s="753">
        <f t="shared" ref="J504" si="100">J505+J506</f>
        <v>2939499</v>
      </c>
      <c r="K504" s="1146">
        <f t="shared" ref="K504" si="101">K505+K506</f>
        <v>3452466.4</v>
      </c>
      <c r="L504" s="929">
        <f t="shared" si="98"/>
        <v>0</v>
      </c>
      <c r="M504" s="1201"/>
      <c r="N504" s="3"/>
      <c r="O504" s="371"/>
      <c r="P504" s="440"/>
      <c r="Q504" s="3"/>
      <c r="R504" s="1"/>
    </row>
    <row r="505" spans="1:18" s="175" customFormat="1" x14ac:dyDescent="0.2">
      <c r="A505" s="101">
        <v>716</v>
      </c>
      <c r="B505" s="100"/>
      <c r="C505" s="100" t="s">
        <v>388</v>
      </c>
      <c r="D505" s="23">
        <v>0</v>
      </c>
      <c r="E505" s="25">
        <v>0</v>
      </c>
      <c r="F505" s="25">
        <v>0</v>
      </c>
      <c r="G505" s="25">
        <v>1200</v>
      </c>
      <c r="H505" s="336"/>
      <c r="I505" s="336"/>
      <c r="J505" s="336"/>
      <c r="K505" s="1079"/>
      <c r="L505" s="22">
        <v>0</v>
      </c>
      <c r="M505" s="1201"/>
      <c r="N505" s="3"/>
      <c r="O505" s="371"/>
      <c r="P505" s="440"/>
      <c r="Q505" s="3"/>
      <c r="R505" s="1"/>
    </row>
    <row r="506" spans="1:18" s="175" customFormat="1" x14ac:dyDescent="0.2">
      <c r="A506" s="101">
        <v>717</v>
      </c>
      <c r="B506" s="100" t="s">
        <v>20</v>
      </c>
      <c r="C506" s="100" t="s">
        <v>394</v>
      </c>
      <c r="D506" s="23">
        <v>0</v>
      </c>
      <c r="E506" s="25">
        <v>0</v>
      </c>
      <c r="F506" s="25">
        <v>0</v>
      </c>
      <c r="G506" s="25">
        <v>0</v>
      </c>
      <c r="H506" s="336">
        <v>10300000</v>
      </c>
      <c r="I506" s="336">
        <v>3617964</v>
      </c>
      <c r="J506" s="336">
        <v>2939499</v>
      </c>
      <c r="K506" s="1079">
        <v>3452466.4</v>
      </c>
      <c r="L506" s="22">
        <v>0</v>
      </c>
      <c r="M506" s="1201"/>
      <c r="N506" s="3"/>
      <c r="O506" s="371"/>
      <c r="P506" s="440"/>
      <c r="Q506" s="3"/>
      <c r="R506" s="1"/>
    </row>
    <row r="507" spans="1:18" s="175" customFormat="1" x14ac:dyDescent="0.2">
      <c r="A507" s="101"/>
      <c r="B507" s="100"/>
      <c r="C507" s="890" t="s">
        <v>436</v>
      </c>
      <c r="D507" s="23"/>
      <c r="E507" s="25"/>
      <c r="F507" s="25"/>
      <c r="G507" s="25"/>
      <c r="H507" s="336"/>
      <c r="I507" s="891">
        <v>2391000</v>
      </c>
      <c r="J507" s="891">
        <v>2391000</v>
      </c>
      <c r="K507" s="1165">
        <v>2393188.44</v>
      </c>
      <c r="L507" s="22"/>
      <c r="M507" s="1201"/>
      <c r="N507" s="3"/>
      <c r="O507" s="371"/>
      <c r="P507" s="440"/>
      <c r="Q507" s="3"/>
      <c r="R507" s="1"/>
    </row>
    <row r="508" spans="1:18" s="50" customFormat="1" ht="11.25" x14ac:dyDescent="0.2">
      <c r="A508" s="934" t="s">
        <v>395</v>
      </c>
      <c r="B508" s="892"/>
      <c r="C508" s="892"/>
      <c r="D508" s="893">
        <f>SUM(D509:D518)</f>
        <v>196816</v>
      </c>
      <c r="E508" s="753">
        <f>SUM(E509,E510,E511,E515,E516,E518)+E517</f>
        <v>25200</v>
      </c>
      <c r="F508" s="753">
        <f>SUM(F509:F518)</f>
        <v>12000</v>
      </c>
      <c r="G508" s="753">
        <v>0</v>
      </c>
      <c r="H508" s="753"/>
      <c r="I508" s="753">
        <f>I509+I510</f>
        <v>2200</v>
      </c>
      <c r="J508" s="753">
        <f>J509+J510</f>
        <v>2200</v>
      </c>
      <c r="K508" s="1146">
        <f>K509+K510</f>
        <v>2200</v>
      </c>
      <c r="L508" s="929">
        <f>SUM(L509:L518)</f>
        <v>0</v>
      </c>
      <c r="M508" s="1193"/>
      <c r="N508" s="404"/>
      <c r="O508" s="53"/>
      <c r="P508" s="53"/>
      <c r="Q508" s="53"/>
    </row>
    <row r="509" spans="1:18" s="175" customFormat="1" x14ac:dyDescent="0.2">
      <c r="A509" s="101">
        <v>717</v>
      </c>
      <c r="B509" s="100" t="s">
        <v>20</v>
      </c>
      <c r="C509" s="100" t="s">
        <v>30</v>
      </c>
      <c r="D509" s="23">
        <v>0</v>
      </c>
      <c r="E509" s="25">
        <v>0</v>
      </c>
      <c r="F509" s="25">
        <v>0</v>
      </c>
      <c r="G509" s="25">
        <v>0</v>
      </c>
      <c r="H509" s="336"/>
      <c r="I509" s="24">
        <v>0</v>
      </c>
      <c r="J509" s="24">
        <v>0</v>
      </c>
      <c r="K509" s="1079">
        <v>0</v>
      </c>
      <c r="L509" s="22">
        <v>0</v>
      </c>
      <c r="M509" s="1192"/>
      <c r="N509" s="3"/>
      <c r="O509" s="155"/>
      <c r="P509" s="155"/>
      <c r="Q509" s="155"/>
    </row>
    <row r="510" spans="1:18" x14ac:dyDescent="0.2">
      <c r="A510" s="101">
        <v>716</v>
      </c>
      <c r="B510" s="100"/>
      <c r="C510" s="100" t="s">
        <v>396</v>
      </c>
      <c r="D510" s="23">
        <v>0</v>
      </c>
      <c r="E510" s="25">
        <v>0</v>
      </c>
      <c r="F510" s="25">
        <v>12000</v>
      </c>
      <c r="G510" s="25">
        <v>0</v>
      </c>
      <c r="H510" s="336"/>
      <c r="I510" s="24">
        <v>2200</v>
      </c>
      <c r="J510" s="24">
        <v>2200</v>
      </c>
      <c r="K510" s="1079">
        <v>2200</v>
      </c>
      <c r="L510" s="22">
        <v>0</v>
      </c>
      <c r="M510" s="1192"/>
      <c r="N510" s="139"/>
      <c r="O510" s="154"/>
      <c r="P510" s="155"/>
      <c r="Q510" s="155"/>
    </row>
    <row r="511" spans="1:18" x14ac:dyDescent="0.2">
      <c r="A511" s="934" t="s">
        <v>279</v>
      </c>
      <c r="B511" s="892"/>
      <c r="C511" s="892"/>
      <c r="D511" s="893">
        <f>SUM(D512:D521)</f>
        <v>128408</v>
      </c>
      <c r="E511" s="753">
        <f>SUM(E512,E513,E515,E518,E519,E521)+E520</f>
        <v>16800</v>
      </c>
      <c r="F511" s="753">
        <f>SUM(F512:F521)</f>
        <v>0</v>
      </c>
      <c r="G511" s="753">
        <v>0</v>
      </c>
      <c r="H511" s="753"/>
      <c r="I511" s="753">
        <f>I512+I513</f>
        <v>1450</v>
      </c>
      <c r="J511" s="753">
        <f>J512+J513</f>
        <v>1450</v>
      </c>
      <c r="K511" s="1146">
        <f>K512+K513</f>
        <v>7086.8700000000008</v>
      </c>
      <c r="L511" s="929">
        <f>SUM(L512:L521)</f>
        <v>0</v>
      </c>
      <c r="M511" s="1192"/>
      <c r="N511" s="139"/>
      <c r="O511" s="155"/>
      <c r="P511" s="155"/>
      <c r="Q511" s="155"/>
    </row>
    <row r="512" spans="1:18" x14ac:dyDescent="0.2">
      <c r="A512" s="101">
        <v>716</v>
      </c>
      <c r="B512" s="100"/>
      <c r="C512" s="100" t="s">
        <v>396</v>
      </c>
      <c r="D512" s="23"/>
      <c r="E512" s="25"/>
      <c r="F512" s="25"/>
      <c r="G512" s="25"/>
      <c r="H512" s="336"/>
      <c r="I512" s="24">
        <v>1450</v>
      </c>
      <c r="J512" s="24">
        <v>1450</v>
      </c>
      <c r="K512" s="1079">
        <v>1449.1</v>
      </c>
      <c r="L512" s="22"/>
      <c r="M512" s="1192"/>
      <c r="N512" s="139"/>
      <c r="O512" s="155"/>
      <c r="P512" s="155"/>
      <c r="Q512" s="155"/>
    </row>
    <row r="513" spans="1:18" x14ac:dyDescent="0.2">
      <c r="A513" s="101">
        <v>717</v>
      </c>
      <c r="B513" s="100" t="s">
        <v>20</v>
      </c>
      <c r="C513" s="100" t="s">
        <v>451</v>
      </c>
      <c r="D513" s="23"/>
      <c r="E513" s="25"/>
      <c r="F513" s="25"/>
      <c r="G513" s="25"/>
      <c r="H513" s="336"/>
      <c r="I513" s="24"/>
      <c r="J513" s="24"/>
      <c r="K513" s="1079">
        <v>5637.77</v>
      </c>
      <c r="L513" s="22"/>
      <c r="M513" s="1192"/>
      <c r="N513" s="139"/>
      <c r="O513" s="155"/>
      <c r="P513" s="155"/>
      <c r="Q513" s="155"/>
    </row>
    <row r="514" spans="1:18" x14ac:dyDescent="0.2">
      <c r="A514" s="101"/>
      <c r="B514" s="100"/>
      <c r="C514" s="577" t="s">
        <v>452</v>
      </c>
      <c r="D514" s="23"/>
      <c r="E514" s="25"/>
      <c r="F514" s="25"/>
      <c r="G514" s="25"/>
      <c r="H514" s="336"/>
      <c r="I514" s="24"/>
      <c r="J514" s="24"/>
      <c r="K514" s="1165">
        <v>5000</v>
      </c>
      <c r="L514" s="22"/>
      <c r="M514" s="1192"/>
      <c r="N514" s="139"/>
      <c r="O514" s="155"/>
      <c r="P514" s="155"/>
      <c r="Q514" s="155"/>
    </row>
    <row r="515" spans="1:18" s="175" customFormat="1" x14ac:dyDescent="0.2">
      <c r="A515" s="934" t="s">
        <v>435</v>
      </c>
      <c r="B515" s="892"/>
      <c r="C515" s="892"/>
      <c r="D515" s="893">
        <f>SUM(D516:D522)</f>
        <v>64204</v>
      </c>
      <c r="E515" s="753">
        <f>SUM(E516,E517,E518,E519,E520,E522)+E521</f>
        <v>8400</v>
      </c>
      <c r="F515" s="753">
        <f>SUM(F516:F522)</f>
        <v>0</v>
      </c>
      <c r="G515" s="753">
        <f>SUM(G516,G517,G518,G519,G520,G522)+G521</f>
        <v>5000</v>
      </c>
      <c r="H515" s="753"/>
      <c r="I515" s="753">
        <f>I516</f>
        <v>18250</v>
      </c>
      <c r="J515" s="753">
        <f>SUM(J516,J517,J518,J519,J520,J522)+J521</f>
        <v>18600</v>
      </c>
      <c r="K515" s="1146">
        <v>21066</v>
      </c>
      <c r="L515" s="929">
        <f>SUM(L516:L522)</f>
        <v>0</v>
      </c>
      <c r="M515" s="1192"/>
      <c r="N515" s="139"/>
      <c r="O515" s="155"/>
      <c r="P515" s="154"/>
      <c r="Q515" s="154"/>
      <c r="R515" s="1"/>
    </row>
    <row r="516" spans="1:18" s="175" customFormat="1" x14ac:dyDescent="0.2">
      <c r="A516" s="101">
        <v>716</v>
      </c>
      <c r="B516" s="100"/>
      <c r="C516" s="100" t="s">
        <v>388</v>
      </c>
      <c r="D516" s="23">
        <v>0</v>
      </c>
      <c r="E516" s="25">
        <v>0</v>
      </c>
      <c r="F516" s="25">
        <v>0</v>
      </c>
      <c r="G516" s="25">
        <v>0</v>
      </c>
      <c r="H516" s="336"/>
      <c r="I516" s="24">
        <v>18250</v>
      </c>
      <c r="J516" s="24">
        <v>18250</v>
      </c>
      <c r="K516" s="1079">
        <v>21066</v>
      </c>
      <c r="L516" s="22">
        <v>0</v>
      </c>
      <c r="M516" s="1192"/>
      <c r="N516" s="155"/>
      <c r="O516" s="154"/>
      <c r="P516" s="155"/>
      <c r="Q516" s="155"/>
      <c r="R516" s="1"/>
    </row>
    <row r="517" spans="1:18" s="175" customFormat="1" x14ac:dyDescent="0.2">
      <c r="A517" s="937"/>
      <c r="B517" s="911"/>
      <c r="C517" s="911"/>
      <c r="D517" s="912">
        <v>0</v>
      </c>
      <c r="E517" s="913">
        <v>0</v>
      </c>
      <c r="F517" s="913">
        <v>0</v>
      </c>
      <c r="G517" s="913">
        <v>0</v>
      </c>
      <c r="H517" s="914"/>
      <c r="I517" s="915">
        <v>0</v>
      </c>
      <c r="J517" s="915">
        <v>0</v>
      </c>
      <c r="K517" s="1150">
        <v>0</v>
      </c>
      <c r="L517" s="938">
        <v>0</v>
      </c>
      <c r="M517" s="1211"/>
      <c r="N517" s="737"/>
      <c r="O517" s="757"/>
      <c r="P517" s="737"/>
      <c r="Q517" s="737"/>
      <c r="R517" s="1"/>
    </row>
    <row r="518" spans="1:18" s="175" customFormat="1" x14ac:dyDescent="0.2">
      <c r="A518" s="101"/>
      <c r="B518" s="100"/>
      <c r="C518" s="100"/>
      <c r="D518" s="23">
        <v>4204</v>
      </c>
      <c r="E518" s="25">
        <v>0</v>
      </c>
      <c r="F518" s="25">
        <v>0</v>
      </c>
      <c r="G518" s="25">
        <v>0</v>
      </c>
      <c r="H518" s="336"/>
      <c r="I518" s="24">
        <v>0</v>
      </c>
      <c r="J518" s="24">
        <v>0</v>
      </c>
      <c r="K518" s="1079">
        <v>0</v>
      </c>
      <c r="L518" s="22">
        <v>0</v>
      </c>
      <c r="M518" s="1192"/>
      <c r="N518" s="155"/>
      <c r="O518" s="155"/>
      <c r="P518" s="155"/>
      <c r="Q518" s="155"/>
      <c r="R518" s="1"/>
    </row>
    <row r="519" spans="1:18" s="49" customFormat="1" hidden="1" x14ac:dyDescent="0.2">
      <c r="A519" s="349"/>
      <c r="B519" s="350"/>
      <c r="C519" s="916"/>
      <c r="D519" s="917"/>
      <c r="E519" s="354"/>
      <c r="F519" s="353"/>
      <c r="G519" s="354"/>
      <c r="H519" s="354"/>
      <c r="I519" s="548"/>
      <c r="J519" s="548"/>
      <c r="K519" s="1151"/>
      <c r="L519" s="550"/>
      <c r="M519" s="1192"/>
      <c r="N519" s="155"/>
      <c r="O519" s="3"/>
      <c r="P519" s="155"/>
      <c r="Q519" s="3"/>
      <c r="R519" s="1"/>
    </row>
    <row r="520" spans="1:18" s="50" customFormat="1" ht="11.25" x14ac:dyDescent="0.2">
      <c r="A520" s="934" t="s">
        <v>294</v>
      </c>
      <c r="B520" s="892"/>
      <c r="C520" s="892"/>
      <c r="D520" s="893">
        <f>D521</f>
        <v>30000</v>
      </c>
      <c r="E520" s="753">
        <f>SUM(E521)</f>
        <v>4200</v>
      </c>
      <c r="F520" s="753">
        <v>0</v>
      </c>
      <c r="G520" s="753">
        <f>G521+G523</f>
        <v>5000</v>
      </c>
      <c r="H520" s="753"/>
      <c r="I520" s="753">
        <f>I521+I523</f>
        <v>350</v>
      </c>
      <c r="J520" s="753">
        <f>J521+J523</f>
        <v>350</v>
      </c>
      <c r="K520" s="1146">
        <f>K523</f>
        <v>350</v>
      </c>
      <c r="L520" s="929">
        <v>0</v>
      </c>
      <c r="M520" s="1193"/>
      <c r="N520" s="404"/>
      <c r="O520" s="404"/>
      <c r="P520" s="404"/>
      <c r="Q520" s="404"/>
    </row>
    <row r="521" spans="1:18" x14ac:dyDescent="0.2">
      <c r="A521" s="101">
        <v>717</v>
      </c>
      <c r="B521" s="100" t="s">
        <v>20</v>
      </c>
      <c r="C521" s="100" t="s">
        <v>397</v>
      </c>
      <c r="D521" s="23">
        <v>30000</v>
      </c>
      <c r="E521" s="25">
        <v>4200</v>
      </c>
      <c r="F521" s="25">
        <v>0</v>
      </c>
      <c r="G521" s="25">
        <v>0</v>
      </c>
      <c r="H521" s="336"/>
      <c r="I521" s="24"/>
      <c r="J521" s="24"/>
      <c r="K521" s="1079"/>
      <c r="L521" s="22">
        <v>0</v>
      </c>
      <c r="M521" s="1201"/>
      <c r="N521" s="139"/>
      <c r="O521" s="155"/>
      <c r="P521" s="155"/>
    </row>
    <row r="522" spans="1:18" hidden="1" x14ac:dyDescent="0.2">
      <c r="A522" s="101"/>
      <c r="B522" s="100"/>
      <c r="C522" s="100"/>
      <c r="D522" s="23"/>
      <c r="E522" s="346"/>
      <c r="F522" s="346"/>
      <c r="G522" s="346"/>
      <c r="H522" s="763"/>
      <c r="I522" s="346"/>
      <c r="J522" s="346"/>
      <c r="K522" s="1149"/>
      <c r="L522" s="348"/>
      <c r="M522" s="1201"/>
      <c r="N522" s="139"/>
      <c r="O522" s="155"/>
      <c r="P522" s="155"/>
    </row>
    <row r="523" spans="1:18" x14ac:dyDescent="0.2">
      <c r="A523" s="101">
        <v>716</v>
      </c>
      <c r="B523" s="100"/>
      <c r="C523" s="100" t="s">
        <v>396</v>
      </c>
      <c r="D523" s="23"/>
      <c r="E523" s="346"/>
      <c r="F523" s="346"/>
      <c r="G523" s="25">
        <v>5000</v>
      </c>
      <c r="H523" s="763"/>
      <c r="I523" s="24">
        <v>350</v>
      </c>
      <c r="J523" s="24">
        <v>350</v>
      </c>
      <c r="K523" s="1079">
        <v>350</v>
      </c>
      <c r="L523" s="348"/>
      <c r="M523" s="1201"/>
      <c r="N523" s="139"/>
      <c r="O523" s="155"/>
      <c r="P523" s="155"/>
    </row>
    <row r="524" spans="1:18" s="50" customFormat="1" ht="11.25" x14ac:dyDescent="0.2">
      <c r="A524" s="934" t="s">
        <v>315</v>
      </c>
      <c r="B524" s="892"/>
      <c r="C524" s="892"/>
      <c r="D524" s="893">
        <f>D525</f>
        <v>3800</v>
      </c>
      <c r="E524" s="753">
        <f>E525</f>
        <v>3100</v>
      </c>
      <c r="F524" s="753">
        <v>0</v>
      </c>
      <c r="G524" s="753">
        <f>G525+G527</f>
        <v>20397</v>
      </c>
      <c r="H524" s="753"/>
      <c r="I524" s="753">
        <f>I525+I527+I528</f>
        <v>2000</v>
      </c>
      <c r="J524" s="753">
        <f>J525+J527+J528</f>
        <v>2000</v>
      </c>
      <c r="K524" s="1146">
        <f>K525+K527+K528</f>
        <v>165774.73000000001</v>
      </c>
      <c r="L524" s="929">
        <f>L525</f>
        <v>0</v>
      </c>
      <c r="M524" s="1193"/>
      <c r="N524" s="761"/>
      <c r="O524" s="761"/>
      <c r="P524" s="761"/>
      <c r="Q524" s="762"/>
    </row>
    <row r="525" spans="1:18" x14ac:dyDescent="0.2">
      <c r="A525" s="101">
        <v>716</v>
      </c>
      <c r="B525" s="100"/>
      <c r="C525" s="100" t="s">
        <v>396</v>
      </c>
      <c r="D525" s="23">
        <v>3800</v>
      </c>
      <c r="E525" s="25">
        <v>3100</v>
      </c>
      <c r="F525" s="25">
        <v>0</v>
      </c>
      <c r="G525" s="25">
        <v>12600</v>
      </c>
      <c r="H525" s="336"/>
      <c r="I525" s="111">
        <v>0</v>
      </c>
      <c r="J525" s="111">
        <v>0</v>
      </c>
      <c r="K525" s="1079">
        <v>0</v>
      </c>
      <c r="L525" s="22">
        <v>0</v>
      </c>
      <c r="M525" s="1201"/>
      <c r="N525" s="139"/>
      <c r="O525" s="155"/>
      <c r="P525" s="155"/>
      <c r="Q525" s="155"/>
    </row>
    <row r="526" spans="1:18" hidden="1" x14ac:dyDescent="0.2">
      <c r="A526" s="101"/>
      <c r="B526" s="100"/>
      <c r="C526" s="100"/>
      <c r="D526" s="23"/>
      <c r="E526" s="346"/>
      <c r="F526" s="346"/>
      <c r="G526" s="346"/>
      <c r="H526" s="763"/>
      <c r="I526" s="763"/>
      <c r="J526" s="763"/>
      <c r="K526" s="1149"/>
      <c r="L526" s="348"/>
      <c r="M526" s="1201"/>
      <c r="N526" s="139"/>
      <c r="P526" s="155"/>
    </row>
    <row r="527" spans="1:18" x14ac:dyDescent="0.2">
      <c r="A527" s="101">
        <v>713</v>
      </c>
      <c r="B527" s="100" t="s">
        <v>97</v>
      </c>
      <c r="C527" s="100" t="s">
        <v>456</v>
      </c>
      <c r="D527" s="23"/>
      <c r="E527" s="346"/>
      <c r="F527" s="346"/>
      <c r="G527" s="25">
        <v>7797</v>
      </c>
      <c r="H527" s="763"/>
      <c r="I527" s="336">
        <v>2000</v>
      </c>
      <c r="J527" s="336">
        <v>2000</v>
      </c>
      <c r="K527" s="1079">
        <v>1626</v>
      </c>
      <c r="L527" s="348"/>
      <c r="M527" s="1201"/>
      <c r="N527" s="139"/>
      <c r="P527" s="155"/>
    </row>
    <row r="528" spans="1:18" x14ac:dyDescent="0.2">
      <c r="A528" s="101">
        <v>717</v>
      </c>
      <c r="B528" s="100" t="s">
        <v>20</v>
      </c>
      <c r="C528" s="100" t="s">
        <v>398</v>
      </c>
      <c r="D528" s="23"/>
      <c r="E528" s="346"/>
      <c r="F528" s="346"/>
      <c r="G528" s="346"/>
      <c r="H528" s="763"/>
      <c r="I528" s="336"/>
      <c r="J528" s="336"/>
      <c r="K528" s="1079">
        <v>164148.73000000001</v>
      </c>
      <c r="L528" s="348"/>
      <c r="M528" s="1201"/>
      <c r="N528" s="139"/>
      <c r="P528" s="155"/>
    </row>
    <row r="529" spans="1:18" x14ac:dyDescent="0.2">
      <c r="A529" s="101"/>
      <c r="B529" s="100"/>
      <c r="C529" s="890" t="s">
        <v>455</v>
      </c>
      <c r="D529" s="23"/>
      <c r="E529" s="346"/>
      <c r="F529" s="346"/>
      <c r="G529" s="346"/>
      <c r="H529" s="763"/>
      <c r="I529" s="336"/>
      <c r="J529" s="336"/>
      <c r="K529" s="1181">
        <v>155941.22</v>
      </c>
      <c r="L529" s="348"/>
      <c r="M529" s="1201"/>
      <c r="N529" s="139"/>
      <c r="P529" s="155"/>
    </row>
    <row r="530" spans="1:18" s="754" customFormat="1" ht="11.25" x14ac:dyDescent="0.2">
      <c r="A530" s="939" t="s">
        <v>326</v>
      </c>
      <c r="B530" s="918"/>
      <c r="C530" s="918"/>
      <c r="D530" s="919">
        <f>SUM(D531:D533)</f>
        <v>0</v>
      </c>
      <c r="E530" s="920">
        <f>E532+E533</f>
        <v>0</v>
      </c>
      <c r="F530" s="920">
        <v>0</v>
      </c>
      <c r="G530" s="920">
        <f>G532+G533</f>
        <v>0</v>
      </c>
      <c r="H530" s="920">
        <f>H532+H533</f>
        <v>330000</v>
      </c>
      <c r="I530" s="920">
        <f>I532+I533</f>
        <v>0</v>
      </c>
      <c r="J530" s="920">
        <f>J532+J533</f>
        <v>15000</v>
      </c>
      <c r="K530" s="1152">
        <f>K532+K533</f>
        <v>0</v>
      </c>
      <c r="L530" s="940">
        <f>SUM(L531:L534)</f>
        <v>0</v>
      </c>
      <c r="M530" s="1193"/>
      <c r="N530" s="761"/>
      <c r="O530" s="761"/>
      <c r="P530" s="761"/>
      <c r="Q530" s="761"/>
      <c r="R530" s="50"/>
    </row>
    <row r="531" spans="1:18" s="49" customFormat="1" x14ac:dyDescent="0.2">
      <c r="A531" s="101">
        <v>716</v>
      </c>
      <c r="B531" s="921"/>
      <c r="C531" s="100" t="s">
        <v>399</v>
      </c>
      <c r="D531" s="23">
        <v>0</v>
      </c>
      <c r="E531" s="25">
        <v>0</v>
      </c>
      <c r="F531" s="25">
        <v>0</v>
      </c>
      <c r="G531" s="25">
        <v>0</v>
      </c>
      <c r="H531" s="336"/>
      <c r="I531" s="24">
        <v>0</v>
      </c>
      <c r="J531" s="24">
        <v>0</v>
      </c>
      <c r="K531" s="1079">
        <v>0</v>
      </c>
      <c r="L531" s="22">
        <v>0</v>
      </c>
      <c r="M531" s="1201"/>
      <c r="N531" s="3"/>
      <c r="O531" s="155"/>
      <c r="P531" s="155"/>
      <c r="Q531" s="155"/>
      <c r="R531" s="1"/>
    </row>
    <row r="532" spans="1:18" x14ac:dyDescent="0.2">
      <c r="A532" s="101">
        <v>717</v>
      </c>
      <c r="B532" s="100" t="s">
        <v>20</v>
      </c>
      <c r="C532" s="100" t="s">
        <v>400</v>
      </c>
      <c r="D532" s="23">
        <v>0</v>
      </c>
      <c r="E532" s="25">
        <v>0</v>
      </c>
      <c r="F532" s="25">
        <v>0</v>
      </c>
      <c r="G532" s="25">
        <v>0</v>
      </c>
      <c r="H532" s="336"/>
      <c r="I532" s="24">
        <v>0</v>
      </c>
      <c r="J532" s="24">
        <v>15000</v>
      </c>
      <c r="K532" s="1079">
        <v>0</v>
      </c>
      <c r="L532" s="22">
        <v>0</v>
      </c>
      <c r="M532" s="1192"/>
      <c r="N532" s="139"/>
      <c r="O532" s="155"/>
      <c r="P532" s="155"/>
      <c r="Q532" s="155"/>
    </row>
    <row r="533" spans="1:18" x14ac:dyDescent="0.2">
      <c r="A533" s="101">
        <v>717</v>
      </c>
      <c r="B533" s="100" t="s">
        <v>15</v>
      </c>
      <c r="C533" s="100" t="s">
        <v>401</v>
      </c>
      <c r="D533" s="23">
        <v>0</v>
      </c>
      <c r="E533" s="25">
        <v>0</v>
      </c>
      <c r="F533" s="25">
        <v>0</v>
      </c>
      <c r="G533" s="25">
        <v>0</v>
      </c>
      <c r="H533" s="336">
        <v>330000</v>
      </c>
      <c r="I533" s="24">
        <v>0</v>
      </c>
      <c r="J533" s="24">
        <v>0</v>
      </c>
      <c r="K533" s="1079">
        <v>0</v>
      </c>
      <c r="L533" s="22">
        <v>0</v>
      </c>
      <c r="M533" s="1192"/>
      <c r="N533" s="139"/>
      <c r="O533" s="155"/>
      <c r="P533" s="155"/>
      <c r="Q533" s="155"/>
    </row>
    <row r="534" spans="1:18" hidden="1" x14ac:dyDescent="0.2">
      <c r="A534" s="941"/>
      <c r="B534" s="922"/>
      <c r="C534" s="922"/>
      <c r="D534" s="923"/>
      <c r="E534" s="25"/>
      <c r="F534" s="25"/>
      <c r="G534" s="25"/>
      <c r="H534" s="25"/>
      <c r="I534" s="24"/>
      <c r="J534" s="24"/>
      <c r="K534" s="26"/>
      <c r="L534" s="22"/>
      <c r="M534" s="1192"/>
      <c r="N534" s="139"/>
      <c r="O534" s="155"/>
      <c r="P534" s="155"/>
      <c r="Q534" s="155"/>
    </row>
    <row r="535" spans="1:18" hidden="1" x14ac:dyDescent="0.2">
      <c r="A535" s="101"/>
      <c r="B535" s="100"/>
      <c r="C535" s="100"/>
      <c r="D535" s="25"/>
      <c r="E535" s="25"/>
      <c r="F535" s="25"/>
      <c r="G535" s="25"/>
      <c r="H535" s="25"/>
      <c r="I535" s="25"/>
      <c r="J535" s="25"/>
      <c r="K535" s="26"/>
      <c r="L535" s="22"/>
      <c r="M535" s="1192"/>
      <c r="N535" s="139"/>
      <c r="O535" s="155"/>
      <c r="P535" s="155"/>
      <c r="Q535" s="155"/>
    </row>
    <row r="536" spans="1:18" s="405" customFormat="1" x14ac:dyDescent="0.2">
      <c r="A536" s="942" t="s">
        <v>402</v>
      </c>
      <c r="B536" s="924"/>
      <c r="C536" s="924"/>
      <c r="D536" s="925">
        <f>SUM(D537:D541)</f>
        <v>0</v>
      </c>
      <c r="E536" s="925">
        <f>SUM(E537:E542)</f>
        <v>0</v>
      </c>
      <c r="F536" s="925">
        <f>SUM(F537:F542)</f>
        <v>0</v>
      </c>
      <c r="G536" s="925">
        <f>SUM(G537:G542)</f>
        <v>2500</v>
      </c>
      <c r="H536" s="925"/>
      <c r="I536" s="925">
        <f>SUM(I537:I541)</f>
        <v>0</v>
      </c>
      <c r="J536" s="925">
        <f>SUM(J537:J541)</f>
        <v>0</v>
      </c>
      <c r="K536" s="1153">
        <f>SUM(K537:K541)</f>
        <v>0</v>
      </c>
      <c r="L536" s="943">
        <f>SUM(L537:L542)</f>
        <v>0</v>
      </c>
      <c r="M536" s="1191"/>
      <c r="N536" s="764"/>
      <c r="O536" s="376"/>
      <c r="P536" s="376"/>
      <c r="Q536" s="376"/>
    </row>
    <row r="537" spans="1:18" s="405" customFormat="1" x14ac:dyDescent="0.2">
      <c r="A537" s="530">
        <v>717</v>
      </c>
      <c r="B537" s="368" t="s">
        <v>15</v>
      </c>
      <c r="C537" s="368" t="s">
        <v>360</v>
      </c>
      <c r="D537" s="531">
        <v>0</v>
      </c>
      <c r="E537" s="531">
        <v>0</v>
      </c>
      <c r="F537" s="531">
        <v>0</v>
      </c>
      <c r="G537" s="531">
        <v>2500</v>
      </c>
      <c r="H537" s="533"/>
      <c r="I537" s="532">
        <v>0</v>
      </c>
      <c r="J537" s="532">
        <v>0</v>
      </c>
      <c r="K537" s="1150">
        <v>0</v>
      </c>
      <c r="L537" s="534">
        <v>0</v>
      </c>
      <c r="M537" s="1212"/>
      <c r="N537" s="764"/>
      <c r="O537" s="376"/>
      <c r="P537" s="376"/>
      <c r="Q537" s="376"/>
    </row>
    <row r="538" spans="1:18" s="405" customFormat="1" x14ac:dyDescent="0.2">
      <c r="A538" s="530">
        <v>717</v>
      </c>
      <c r="B538" s="368" t="s">
        <v>15</v>
      </c>
      <c r="C538" s="368" t="s">
        <v>360</v>
      </c>
      <c r="D538" s="531">
        <v>0</v>
      </c>
      <c r="E538" s="531">
        <v>0</v>
      </c>
      <c r="F538" s="531">
        <v>0</v>
      </c>
      <c r="G538" s="531">
        <v>0</v>
      </c>
      <c r="H538" s="533"/>
      <c r="I538" s="532">
        <v>0</v>
      </c>
      <c r="J538" s="532">
        <v>0</v>
      </c>
      <c r="K538" s="1150">
        <v>0</v>
      </c>
      <c r="L538" s="534">
        <v>0</v>
      </c>
      <c r="M538" s="1191"/>
      <c r="N538" s="764"/>
      <c r="O538" s="376"/>
      <c r="P538" s="376"/>
      <c r="Q538" s="376"/>
    </row>
    <row r="539" spans="1:18" s="405" customFormat="1" x14ac:dyDescent="0.2">
      <c r="A539" s="530">
        <v>716</v>
      </c>
      <c r="B539" s="368"/>
      <c r="C539" s="368" t="s">
        <v>396</v>
      </c>
      <c r="D539" s="531">
        <v>0</v>
      </c>
      <c r="E539" s="531">
        <v>0</v>
      </c>
      <c r="F539" s="531">
        <v>0</v>
      </c>
      <c r="G539" s="531">
        <v>0</v>
      </c>
      <c r="H539" s="533"/>
      <c r="I539" s="532">
        <v>0</v>
      </c>
      <c r="J539" s="532">
        <v>0</v>
      </c>
      <c r="K539" s="1150">
        <v>0</v>
      </c>
      <c r="L539" s="534">
        <v>0</v>
      </c>
      <c r="M539" s="1191"/>
      <c r="N539" s="764"/>
      <c r="O539" s="376"/>
      <c r="P539" s="376"/>
      <c r="Q539" s="376"/>
    </row>
    <row r="540" spans="1:18" s="405" customFormat="1" x14ac:dyDescent="0.2">
      <c r="A540" s="530">
        <v>713</v>
      </c>
      <c r="B540" s="368" t="s">
        <v>97</v>
      </c>
      <c r="C540" s="368" t="s">
        <v>141</v>
      </c>
      <c r="D540" s="531">
        <v>0</v>
      </c>
      <c r="E540" s="531">
        <v>0</v>
      </c>
      <c r="F540" s="531">
        <v>0</v>
      </c>
      <c r="G540" s="531">
        <v>0</v>
      </c>
      <c r="H540" s="533"/>
      <c r="I540" s="532">
        <v>0</v>
      </c>
      <c r="J540" s="532">
        <v>0</v>
      </c>
      <c r="K540" s="1150">
        <v>0</v>
      </c>
      <c r="L540" s="534">
        <v>0</v>
      </c>
      <c r="M540" s="1191"/>
      <c r="N540" s="764"/>
      <c r="O540" s="376"/>
      <c r="P540" s="376"/>
      <c r="Q540" s="376"/>
    </row>
    <row r="541" spans="1:18" ht="13.5" thickBot="1" x14ac:dyDescent="0.25">
      <c r="A541" s="377">
        <v>719</v>
      </c>
      <c r="B541" s="378" t="s">
        <v>97</v>
      </c>
      <c r="C541" s="378" t="s">
        <v>403</v>
      </c>
      <c r="D541" s="441">
        <v>0</v>
      </c>
      <c r="E541" s="441">
        <v>0</v>
      </c>
      <c r="F541" s="441">
        <v>0</v>
      </c>
      <c r="G541" s="441">
        <v>0</v>
      </c>
      <c r="H541" s="756"/>
      <c r="I541" s="944">
        <v>0</v>
      </c>
      <c r="J541" s="944">
        <v>0</v>
      </c>
      <c r="K541" s="1119">
        <v>0</v>
      </c>
      <c r="L541" s="443">
        <v>0</v>
      </c>
      <c r="M541" s="1192"/>
      <c r="N541" s="139"/>
      <c r="O541" s="155"/>
      <c r="P541" s="155"/>
      <c r="Q541" s="155"/>
    </row>
    <row r="542" spans="1:18" ht="13.5" hidden="1" thickBot="1" x14ac:dyDescent="0.25">
      <c r="A542" s="594"/>
      <c r="B542" s="595"/>
      <c r="C542" s="766"/>
      <c r="D542" s="767"/>
      <c r="E542" s="768"/>
      <c r="F542" s="768"/>
      <c r="G542" s="768"/>
      <c r="H542" s="843"/>
      <c r="I542" s="769"/>
      <c r="J542" s="769"/>
      <c r="K542" s="1154"/>
      <c r="L542" s="770"/>
      <c r="M542" s="1192"/>
      <c r="N542" s="139"/>
      <c r="O542" s="155"/>
      <c r="P542" s="155"/>
      <c r="Q542" s="155"/>
    </row>
    <row r="543" spans="1:18" s="175" customFormat="1" ht="13.5" thickBot="1" x14ac:dyDescent="0.25">
      <c r="A543" s="771" t="s">
        <v>404</v>
      </c>
      <c r="B543" s="772"/>
      <c r="C543" s="773"/>
      <c r="D543" s="774">
        <f>D479+D483+D491+D494+D497+D508+D520+D524+D530+D536</f>
        <v>504316</v>
      </c>
      <c r="E543" s="776">
        <f>E479+E483+E491+E494+E497+E508+E520+E524+E530+E536+E489</f>
        <v>46618</v>
      </c>
      <c r="F543" s="775">
        <f>F483+F497+F508+F536</f>
        <v>12000</v>
      </c>
      <c r="G543" s="776">
        <f>G479+G483+G491+G494+G497+G508+G520+G524+G530+G536+G489+G504</f>
        <v>32741</v>
      </c>
      <c r="H543" s="778">
        <f>H479+H483+H491+H494+H497+H508+H520+H524+H530+H536+H504</f>
        <v>10642500</v>
      </c>
      <c r="I543" s="777">
        <f>I479+I483+I491+I494+I497+I508+I520+I524+I530+I536+I504+I515+I511+I489+I487</f>
        <v>3658872</v>
      </c>
      <c r="J543" s="777">
        <f>J479+J483+J491+J494+J497+J508+J520+J524+J530+J536+J504+J515+J511+J489+J487</f>
        <v>2995257</v>
      </c>
      <c r="K543" s="1155">
        <f>K479+K483+K491+K494+K497+K508+K520+K524+K530+K536+K504+K515+K511+K489+K487</f>
        <v>3668009.3</v>
      </c>
      <c r="L543" s="779">
        <f>L479+L483+L491+L494+L497+L508+L520+L524+L530+L536</f>
        <v>0</v>
      </c>
      <c r="M543" s="1203"/>
      <c r="N543" s="3"/>
      <c r="O543" s="277"/>
      <c r="P543" s="277"/>
      <c r="Q543" s="277"/>
      <c r="R543" s="21"/>
    </row>
    <row r="544" spans="1:18" s="175" customFormat="1" x14ac:dyDescent="0.2">
      <c r="A544" s="1"/>
      <c r="B544" s="1"/>
      <c r="C544" s="1"/>
      <c r="D544" s="1"/>
      <c r="E544" s="262"/>
      <c r="F544" s="1"/>
      <c r="G544" s="262"/>
      <c r="H544" s="262"/>
      <c r="I544" s="262"/>
      <c r="J544" s="262"/>
      <c r="K544" s="263"/>
      <c r="L544" s="263"/>
      <c r="M544" s="1192"/>
      <c r="N544" s="155"/>
      <c r="O544" s="3"/>
      <c r="P544" s="3"/>
      <c r="Q544" s="3"/>
      <c r="R544" s="1"/>
    </row>
    <row r="545" spans="1:18" s="175" customFormat="1" hidden="1" x14ac:dyDescent="0.2">
      <c r="A545" s="1"/>
      <c r="B545" s="1"/>
      <c r="C545" s="1"/>
      <c r="D545" s="1"/>
      <c r="E545" s="262"/>
      <c r="F545" s="1"/>
      <c r="G545" s="262"/>
      <c r="H545" s="262"/>
      <c r="I545" s="262"/>
      <c r="J545" s="262"/>
      <c r="K545" s="263"/>
      <c r="L545" s="263"/>
      <c r="M545" s="1192"/>
      <c r="N545" s="155"/>
      <c r="O545" s="3"/>
      <c r="P545" s="3"/>
      <c r="Q545" s="3"/>
      <c r="R545" s="1"/>
    </row>
    <row r="546" spans="1:18" s="175" customFormat="1" hidden="1" x14ac:dyDescent="0.2">
      <c r="A546" s="1"/>
      <c r="B546" s="1"/>
      <c r="C546" s="1"/>
      <c r="D546" s="1"/>
      <c r="E546" s="262"/>
      <c r="F546" s="1"/>
      <c r="G546" s="262"/>
      <c r="H546" s="262"/>
      <c r="I546" s="262"/>
      <c r="J546" s="262"/>
      <c r="K546" s="263"/>
      <c r="L546" s="263"/>
      <c r="M546" s="1192"/>
      <c r="N546" s="155"/>
      <c r="O546" s="3"/>
      <c r="P546" s="3"/>
      <c r="Q546" s="3"/>
      <c r="R546" s="1"/>
    </row>
    <row r="547" spans="1:18" s="175" customFormat="1" hidden="1" x14ac:dyDescent="0.2">
      <c r="A547" s="1"/>
      <c r="B547" s="1"/>
      <c r="C547" s="1"/>
      <c r="D547" s="1"/>
      <c r="E547" s="262"/>
      <c r="F547" s="1"/>
      <c r="G547" s="262"/>
      <c r="H547" s="262"/>
      <c r="I547" s="262"/>
      <c r="J547" s="262"/>
      <c r="K547" s="263"/>
      <c r="L547" s="263"/>
      <c r="M547" s="1192"/>
      <c r="N547" s="155"/>
      <c r="O547" s="3"/>
      <c r="P547" s="3"/>
      <c r="Q547" s="3"/>
      <c r="R547" s="1"/>
    </row>
    <row r="548" spans="1:18" s="175" customFormat="1" hidden="1" x14ac:dyDescent="0.2">
      <c r="A548" s="1"/>
      <c r="B548" s="1"/>
      <c r="C548" s="1"/>
      <c r="D548" s="1"/>
      <c r="E548" s="262"/>
      <c r="F548" s="1"/>
      <c r="G548" s="262"/>
      <c r="H548" s="262"/>
      <c r="I548" s="262"/>
      <c r="J548" s="262"/>
      <c r="K548" s="263"/>
      <c r="L548" s="263"/>
      <c r="M548" s="1192"/>
      <c r="N548" s="155"/>
      <c r="O548" s="3"/>
      <c r="P548" s="3"/>
      <c r="Q548" s="3"/>
      <c r="R548" s="1"/>
    </row>
    <row r="549" spans="1:18" s="175" customFormat="1" hidden="1" x14ac:dyDescent="0.2">
      <c r="A549" s="1"/>
      <c r="B549" s="1"/>
      <c r="C549" s="1"/>
      <c r="D549" s="1"/>
      <c r="E549" s="262"/>
      <c r="F549" s="1"/>
      <c r="G549" s="262"/>
      <c r="H549" s="262"/>
      <c r="I549" s="262"/>
      <c r="J549" s="262"/>
      <c r="K549" s="263"/>
      <c r="L549" s="263"/>
      <c r="M549" s="1192"/>
      <c r="N549" s="155"/>
      <c r="O549" s="3"/>
      <c r="P549" s="3"/>
      <c r="Q549" s="3"/>
      <c r="R549" s="1"/>
    </row>
    <row r="550" spans="1:18" s="175" customFormat="1" hidden="1" x14ac:dyDescent="0.2">
      <c r="A550" s="1"/>
      <c r="B550" s="1"/>
      <c r="C550" s="1"/>
      <c r="D550" s="1"/>
      <c r="E550" s="262"/>
      <c r="F550" s="1"/>
      <c r="G550" s="262"/>
      <c r="H550" s="262"/>
      <c r="I550" s="262"/>
      <c r="J550" s="262"/>
      <c r="K550" s="263"/>
      <c r="L550" s="263"/>
      <c r="M550" s="1192"/>
      <c r="N550" s="155"/>
      <c r="O550" s="3"/>
      <c r="P550" s="3"/>
      <c r="Q550" s="3"/>
      <c r="R550" s="1"/>
    </row>
    <row r="551" spans="1:18" s="175" customFormat="1" hidden="1" x14ac:dyDescent="0.2">
      <c r="A551" s="1"/>
      <c r="B551" s="1"/>
      <c r="C551" s="1"/>
      <c r="D551" s="1"/>
      <c r="E551" s="262"/>
      <c r="F551" s="1"/>
      <c r="G551" s="262"/>
      <c r="H551" s="262"/>
      <c r="I551" s="262"/>
      <c r="J551" s="262"/>
      <c r="K551" s="263"/>
      <c r="L551" s="263"/>
      <c r="M551" s="1192"/>
      <c r="N551" s="155"/>
      <c r="O551" s="3"/>
      <c r="P551" s="3"/>
      <c r="Q551" s="3"/>
      <c r="R551" s="1"/>
    </row>
    <row r="552" spans="1:18" s="175" customFormat="1" hidden="1" x14ac:dyDescent="0.2">
      <c r="A552" s="1"/>
      <c r="B552" s="1"/>
      <c r="C552" s="1"/>
      <c r="D552" s="1"/>
      <c r="E552" s="262"/>
      <c r="F552" s="1"/>
      <c r="G552" s="262"/>
      <c r="H552" s="262"/>
      <c r="I552" s="262"/>
      <c r="J552" s="262"/>
      <c r="K552" s="263"/>
      <c r="L552" s="263"/>
      <c r="M552" s="1192"/>
      <c r="N552" s="155"/>
      <c r="O552" s="3"/>
      <c r="P552" s="3"/>
      <c r="Q552" s="3"/>
      <c r="R552" s="1"/>
    </row>
    <row r="553" spans="1:18" s="175" customFormat="1" ht="13.5" thickBot="1" x14ac:dyDescent="0.25">
      <c r="A553" s="1"/>
      <c r="B553" s="1"/>
      <c r="C553" s="67" t="s">
        <v>405</v>
      </c>
      <c r="D553" s="67"/>
      <c r="E553" s="262"/>
      <c r="F553" s="67"/>
      <c r="G553" s="262"/>
      <c r="H553" s="262"/>
      <c r="I553" s="262"/>
      <c r="J553" s="262"/>
      <c r="K553" s="263"/>
      <c r="L553" s="263"/>
      <c r="M553" s="1192"/>
      <c r="N553" s="155"/>
      <c r="O553" s="3"/>
      <c r="P553" s="3"/>
      <c r="Q553" s="3"/>
      <c r="R553" s="1"/>
    </row>
    <row r="554" spans="1:18" s="175" customFormat="1" ht="13.5" hidden="1" thickBot="1" x14ac:dyDescent="0.25">
      <c r="A554" s="1"/>
      <c r="B554" s="1"/>
      <c r="C554" s="1"/>
      <c r="D554" s="1"/>
      <c r="E554" s="262"/>
      <c r="F554" s="1"/>
      <c r="G554" s="262"/>
      <c r="H554" s="262"/>
      <c r="I554" s="262"/>
      <c r="J554" s="262"/>
      <c r="K554" s="263"/>
      <c r="L554" s="263"/>
      <c r="M554" s="1192"/>
      <c r="N554" s="155"/>
      <c r="O554" s="3"/>
      <c r="P554" s="3"/>
      <c r="Q554" s="3"/>
      <c r="R554" s="1"/>
    </row>
    <row r="555" spans="1:18" s="396" customFormat="1" ht="34.5" thickBot="1" x14ac:dyDescent="0.25">
      <c r="A555" s="580" t="s">
        <v>406</v>
      </c>
      <c r="B555" s="610"/>
      <c r="C555" s="750"/>
      <c r="D555" s="750">
        <v>2014</v>
      </c>
      <c r="E555" s="895" t="s">
        <v>5</v>
      </c>
      <c r="F555" s="42" t="s">
        <v>6</v>
      </c>
      <c r="G555" s="895" t="s">
        <v>417</v>
      </c>
      <c r="H555" s="188" t="s">
        <v>418</v>
      </c>
      <c r="I555" s="188" t="s">
        <v>419</v>
      </c>
      <c r="J555" s="188" t="s">
        <v>437</v>
      </c>
      <c r="K555" s="1058" t="s">
        <v>438</v>
      </c>
      <c r="L555" s="39">
        <v>2020</v>
      </c>
      <c r="M555" s="1204"/>
      <c r="N555" s="394"/>
      <c r="O555" s="395"/>
      <c r="P555" s="269"/>
      <c r="Q555" s="270"/>
    </row>
    <row r="556" spans="1:18" s="49" customFormat="1" x14ac:dyDescent="0.2">
      <c r="A556" s="643">
        <v>819</v>
      </c>
      <c r="B556" s="407"/>
      <c r="C556" s="780" t="s">
        <v>407</v>
      </c>
      <c r="D556" s="584">
        <v>0</v>
      </c>
      <c r="E556" s="781">
        <v>0</v>
      </c>
      <c r="F556" s="409">
        <v>480</v>
      </c>
      <c r="G556" s="781">
        <v>20000</v>
      </c>
      <c r="H556" s="883">
        <v>0</v>
      </c>
      <c r="I556" s="410">
        <v>9200</v>
      </c>
      <c r="J556" s="32">
        <v>0</v>
      </c>
      <c r="K556" s="1084">
        <v>9200</v>
      </c>
      <c r="L556" s="411">
        <v>0</v>
      </c>
      <c r="M556" s="1192"/>
      <c r="N556" s="3"/>
      <c r="O556" s="154"/>
      <c r="P556" s="155"/>
      <c r="Q556" s="155"/>
      <c r="R556" s="1"/>
    </row>
    <row r="557" spans="1:18" s="49" customFormat="1" x14ac:dyDescent="0.2">
      <c r="A557" s="643">
        <v>818</v>
      </c>
      <c r="B557" s="407" t="s">
        <v>86</v>
      </c>
      <c r="C557" s="783" t="s">
        <v>444</v>
      </c>
      <c r="D557" s="584"/>
      <c r="E557" s="781"/>
      <c r="F557" s="409"/>
      <c r="G557" s="781"/>
      <c r="H557" s="883"/>
      <c r="I557" s="410"/>
      <c r="J557" s="32"/>
      <c r="K557" s="1084">
        <v>16</v>
      </c>
      <c r="L557" s="411"/>
      <c r="M557" s="1192"/>
      <c r="N557" s="3"/>
      <c r="O557" s="154"/>
      <c r="P557" s="155"/>
      <c r="Q557" s="155"/>
      <c r="R557" s="1"/>
    </row>
    <row r="558" spans="1:18" s="49" customFormat="1" x14ac:dyDescent="0.2">
      <c r="A558" s="590">
        <v>812</v>
      </c>
      <c r="B558" s="414"/>
      <c r="C558" s="598" t="s">
        <v>408</v>
      </c>
      <c r="D558" s="585"/>
      <c r="E558" s="782"/>
      <c r="F558" s="416"/>
      <c r="G558" s="782">
        <v>3594.32</v>
      </c>
      <c r="H558" s="884">
        <v>0</v>
      </c>
      <c r="I558" s="417">
        <v>3220</v>
      </c>
      <c r="J558" s="111">
        <v>0</v>
      </c>
      <c r="K558" s="1085">
        <v>3220</v>
      </c>
      <c r="L558" s="418"/>
      <c r="M558" s="1192"/>
      <c r="N558" s="3"/>
      <c r="O558" s="154"/>
      <c r="P558" s="155"/>
      <c r="Q558" s="155"/>
      <c r="R558" s="1"/>
    </row>
    <row r="559" spans="1:18" s="49" customFormat="1" x14ac:dyDescent="0.2">
      <c r="A559" s="590">
        <v>814</v>
      </c>
      <c r="B559" s="414"/>
      <c r="C559" s="598" t="s">
        <v>447</v>
      </c>
      <c r="D559" s="585"/>
      <c r="E559" s="782"/>
      <c r="F559" s="416"/>
      <c r="G559" s="782"/>
      <c r="H559" s="884"/>
      <c r="I559" s="417"/>
      <c r="J559" s="111"/>
      <c r="K559" s="1085">
        <v>5000</v>
      </c>
      <c r="L559" s="418"/>
      <c r="M559" s="1192"/>
      <c r="N559" s="3"/>
      <c r="O559" s="154"/>
      <c r="P559" s="155"/>
      <c r="Q559" s="155"/>
      <c r="R559" s="1"/>
    </row>
    <row r="560" spans="1:18" s="49" customFormat="1" x14ac:dyDescent="0.2">
      <c r="A560" s="590">
        <v>821</v>
      </c>
      <c r="B560" s="414"/>
      <c r="C560" s="765" t="s">
        <v>416</v>
      </c>
      <c r="D560" s="585">
        <v>0</v>
      </c>
      <c r="E560" s="782">
        <v>0</v>
      </c>
      <c r="F560" s="416">
        <v>0</v>
      </c>
      <c r="G560" s="782">
        <v>0</v>
      </c>
      <c r="H560" s="884">
        <v>9785000</v>
      </c>
      <c r="I560" s="417">
        <v>2391000</v>
      </c>
      <c r="J560" s="24">
        <v>9785000</v>
      </c>
      <c r="K560" s="1085">
        <v>2392119.69</v>
      </c>
      <c r="L560" s="418">
        <v>65000</v>
      </c>
      <c r="M560" s="1192"/>
      <c r="N560" s="3"/>
      <c r="O560" s="154"/>
      <c r="P560" s="155"/>
      <c r="Q560" s="155"/>
      <c r="R560" s="1"/>
    </row>
    <row r="561" spans="1:18" s="49" customFormat="1" ht="13.5" thickBot="1" x14ac:dyDescent="0.25">
      <c r="A561" s="596">
        <v>821</v>
      </c>
      <c r="B561" s="420"/>
      <c r="C561" s="783" t="s">
        <v>415</v>
      </c>
      <c r="D561" s="603">
        <v>60000</v>
      </c>
      <c r="E561" s="784">
        <v>60000</v>
      </c>
      <c r="F561" s="422">
        <v>60000</v>
      </c>
      <c r="G561" s="784">
        <v>20000</v>
      </c>
      <c r="H561" s="885">
        <v>0</v>
      </c>
      <c r="I561" s="785"/>
      <c r="J561" s="599">
        <v>0</v>
      </c>
      <c r="K561" s="1086">
        <v>0</v>
      </c>
      <c r="L561" s="786">
        <v>0</v>
      </c>
      <c r="M561" s="1192"/>
      <c r="N561" s="3"/>
      <c r="O561" s="154"/>
      <c r="P561" s="154"/>
      <c r="Q561" s="154"/>
      <c r="R561" s="1"/>
    </row>
    <row r="562" spans="1:18" ht="13.5" thickBot="1" x14ac:dyDescent="0.25">
      <c r="A562" s="787" t="s">
        <v>409</v>
      </c>
      <c r="B562" s="788"/>
      <c r="C562" s="789"/>
      <c r="D562" s="790">
        <f>D556+D561</f>
        <v>60000</v>
      </c>
      <c r="E562" s="792">
        <f>E556+E561</f>
        <v>60000</v>
      </c>
      <c r="F562" s="791">
        <f>SUM(F556:F561)</f>
        <v>60480</v>
      </c>
      <c r="G562" s="792">
        <f>G556+G561+G558</f>
        <v>43594.32</v>
      </c>
      <c r="H562" s="844">
        <f>H556+H561+H560</f>
        <v>9785000</v>
      </c>
      <c r="I562" s="56">
        <f>I556+I561+I560+I558</f>
        <v>2403420</v>
      </c>
      <c r="J562" s="56">
        <f>J556+J561+J560</f>
        <v>9785000</v>
      </c>
      <c r="K562" s="1156">
        <f>K556+K561+K560+K559+K557+K558</f>
        <v>2409555.69</v>
      </c>
      <c r="L562" s="793">
        <f>L556+L561+L560</f>
        <v>65000</v>
      </c>
      <c r="M562" s="1193"/>
      <c r="N562" s="376"/>
      <c r="O562" s="277"/>
      <c r="P562" s="277"/>
      <c r="Q562" s="277"/>
    </row>
    <row r="563" spans="1:18" x14ac:dyDescent="0.2">
      <c r="A563" s="54"/>
      <c r="B563" s="3"/>
      <c r="C563" s="54"/>
      <c r="D563" s="51"/>
      <c r="E563" s="51"/>
      <c r="F563" s="794"/>
      <c r="G563" s="51"/>
      <c r="H563" s="51"/>
      <c r="I563" s="51"/>
      <c r="J563" s="51"/>
      <c r="K563" s="51"/>
      <c r="L563" s="51"/>
      <c r="M563" s="1193"/>
      <c r="N563" s="376"/>
      <c r="O563" s="277"/>
      <c r="P563" s="277"/>
      <c r="Q563" s="277"/>
    </row>
    <row r="564" spans="1:18" x14ac:dyDescent="0.2">
      <c r="A564" s="54"/>
      <c r="B564" s="3"/>
      <c r="C564" s="54"/>
      <c r="D564" s="51"/>
      <c r="E564" s="51"/>
      <c r="F564" s="794"/>
      <c r="G564" s="51"/>
      <c r="H564" s="51"/>
      <c r="I564" s="51"/>
      <c r="J564" s="51"/>
      <c r="K564" s="51"/>
      <c r="L564" s="51"/>
      <c r="M564" s="1193"/>
      <c r="N564" s="376"/>
      <c r="O564" s="277"/>
      <c r="P564" s="277"/>
      <c r="Q564" s="277"/>
    </row>
    <row r="565" spans="1:18" ht="13.5" thickBot="1" x14ac:dyDescent="0.25">
      <c r="A565" s="49"/>
      <c r="B565" s="49"/>
      <c r="C565" s="49"/>
      <c r="D565" s="49"/>
      <c r="E565" s="755"/>
      <c r="F565" s="49"/>
      <c r="G565" s="755"/>
      <c r="H565" s="755"/>
      <c r="I565" s="755"/>
      <c r="J565" s="755"/>
      <c r="K565" s="795"/>
      <c r="L565" s="795"/>
    </row>
    <row r="566" spans="1:18" ht="13.5" hidden="1" thickBot="1" x14ac:dyDescent="0.25">
      <c r="A566" s="49"/>
      <c r="B566" s="49"/>
      <c r="C566" s="49"/>
      <c r="D566" s="49"/>
      <c r="E566" s="755"/>
      <c r="F566" s="49"/>
      <c r="G566" s="755"/>
      <c r="H566" s="755"/>
      <c r="I566" s="755"/>
      <c r="J566" s="755"/>
      <c r="K566" s="795"/>
      <c r="L566" s="795"/>
    </row>
    <row r="567" spans="1:18" ht="13.5" hidden="1" thickBot="1" x14ac:dyDescent="0.25">
      <c r="A567" s="49"/>
      <c r="B567" s="49"/>
      <c r="C567" s="49"/>
      <c r="D567" s="49"/>
      <c r="E567" s="755"/>
      <c r="F567" s="49"/>
      <c r="G567" s="755"/>
      <c r="H567" s="755"/>
      <c r="I567" s="755"/>
      <c r="J567" s="755"/>
      <c r="K567" s="795"/>
      <c r="L567" s="795"/>
    </row>
    <row r="568" spans="1:18" s="396" customFormat="1" ht="34.5" thickBot="1" x14ac:dyDescent="0.25">
      <c r="A568" s="796" t="s">
        <v>410</v>
      </c>
      <c r="B568" s="797"/>
      <c r="C568" s="797"/>
      <c r="D568" s="798">
        <v>2014</v>
      </c>
      <c r="E568" s="799" t="s">
        <v>5</v>
      </c>
      <c r="F568" s="798" t="s">
        <v>6</v>
      </c>
      <c r="G568" s="799" t="s">
        <v>417</v>
      </c>
      <c r="H568" s="888" t="s">
        <v>418</v>
      </c>
      <c r="I568" s="800" t="s">
        <v>419</v>
      </c>
      <c r="J568" s="800" t="s">
        <v>437</v>
      </c>
      <c r="K568" s="1157" t="s">
        <v>438</v>
      </c>
      <c r="L568" s="801">
        <v>2020</v>
      </c>
      <c r="M568" s="1213"/>
      <c r="N568" s="394"/>
      <c r="O568" s="802"/>
      <c r="P568" s="803"/>
      <c r="Q568" s="270"/>
    </row>
    <row r="569" spans="1:18" x14ac:dyDescent="0.2">
      <c r="A569" s="36" t="s">
        <v>411</v>
      </c>
      <c r="B569" s="35"/>
      <c r="C569" s="35"/>
      <c r="D569" s="33">
        <f>D460</f>
        <v>1500278.5</v>
      </c>
      <c r="E569" s="33">
        <f>SUM(E460)</f>
        <v>1687282</v>
      </c>
      <c r="F569" s="33">
        <f>F460</f>
        <v>1621282</v>
      </c>
      <c r="G569" s="33">
        <f t="shared" ref="G569:L569" si="102">SUM(G460)</f>
        <v>1853204.92</v>
      </c>
      <c r="H569" s="851">
        <f t="shared" si="102"/>
        <v>2036370</v>
      </c>
      <c r="I569" s="88">
        <f t="shared" si="102"/>
        <v>1952828</v>
      </c>
      <c r="J569" s="88">
        <f t="shared" si="102"/>
        <v>1952828</v>
      </c>
      <c r="K569" s="1075">
        <f t="shared" ref="K569" si="103">SUM(K460)</f>
        <v>1982561</v>
      </c>
      <c r="L569" s="178">
        <f t="shared" si="102"/>
        <v>1944388</v>
      </c>
      <c r="M569" s="1192"/>
      <c r="N569" s="804"/>
      <c r="O569" s="154"/>
      <c r="P569" s="154"/>
      <c r="Q569" s="154"/>
      <c r="R569" s="805"/>
    </row>
    <row r="570" spans="1:18" x14ac:dyDescent="0.2">
      <c r="A570" s="28" t="s">
        <v>412</v>
      </c>
      <c r="B570" s="27"/>
      <c r="C570" s="27"/>
      <c r="D570" s="25">
        <f>D543</f>
        <v>504316</v>
      </c>
      <c r="E570" s="25">
        <f>SUM(E543)</f>
        <v>46618</v>
      </c>
      <c r="F570" s="25">
        <f>F543</f>
        <v>12000</v>
      </c>
      <c r="G570" s="25">
        <f t="shared" ref="G570:L570" si="104">SUM(G543)</f>
        <v>32741</v>
      </c>
      <c r="H570" s="336">
        <f t="shared" si="104"/>
        <v>10642500</v>
      </c>
      <c r="I570" s="99">
        <f t="shared" si="104"/>
        <v>3658872</v>
      </c>
      <c r="J570" s="99">
        <f t="shared" si="104"/>
        <v>2995257</v>
      </c>
      <c r="K570" s="1068">
        <f t="shared" ref="K570" si="105">SUM(K543)</f>
        <v>3668009.3</v>
      </c>
      <c r="L570" s="174">
        <f t="shared" si="104"/>
        <v>0</v>
      </c>
      <c r="M570" s="1192"/>
      <c r="N570" s="804"/>
      <c r="O570" s="155"/>
      <c r="P570" s="155"/>
      <c r="Q570" s="155"/>
      <c r="R570" s="21"/>
    </row>
    <row r="571" spans="1:18" ht="13.5" thickBot="1" x14ac:dyDescent="0.25">
      <c r="A571" s="20" t="s">
        <v>406</v>
      </c>
      <c r="B571" s="19"/>
      <c r="C571" s="19"/>
      <c r="D571" s="17">
        <f t="shared" ref="D571:G571" si="106">D562</f>
        <v>60000</v>
      </c>
      <c r="E571" s="17">
        <f t="shared" ref="E571" si="107">E562</f>
        <v>60000</v>
      </c>
      <c r="F571" s="17">
        <f t="shared" si="106"/>
        <v>60480</v>
      </c>
      <c r="G571" s="17">
        <f t="shared" si="106"/>
        <v>43594.32</v>
      </c>
      <c r="H571" s="752">
        <f t="shared" ref="H571:J571" si="108">H562</f>
        <v>9785000</v>
      </c>
      <c r="I571" s="84">
        <f t="shared" si="108"/>
        <v>2403420</v>
      </c>
      <c r="J571" s="84">
        <f t="shared" si="108"/>
        <v>9785000</v>
      </c>
      <c r="K571" s="1100">
        <f t="shared" ref="K571" si="109">K562</f>
        <v>2409555.69</v>
      </c>
      <c r="L571" s="232">
        <f>SUM(L562)</f>
        <v>65000</v>
      </c>
      <c r="M571" s="1192"/>
      <c r="N571" s="804"/>
      <c r="O571" s="154"/>
      <c r="P571" s="154"/>
      <c r="Q571" s="154"/>
      <c r="R571" s="806"/>
    </row>
    <row r="572" spans="1:18" ht="13.5" thickBot="1" x14ac:dyDescent="0.25">
      <c r="A572" s="13" t="s">
        <v>413</v>
      </c>
      <c r="B572" s="12"/>
      <c r="C572" s="12"/>
      <c r="D572" s="10">
        <f>SUM(D569:D571)</f>
        <v>2064594.5</v>
      </c>
      <c r="E572" s="10">
        <f>SUM(E569,E570,E571)</f>
        <v>1793900</v>
      </c>
      <c r="F572" s="10">
        <f>SUM(F569:F571)</f>
        <v>1693762</v>
      </c>
      <c r="G572" s="10">
        <f>SUM(G569,G570,G571)</f>
        <v>1929540.24</v>
      </c>
      <c r="H572" s="10">
        <f>SUM(H569,H570,H571)</f>
        <v>22463870</v>
      </c>
      <c r="I572" s="9">
        <f>I569+I570+I571</f>
        <v>8015120</v>
      </c>
      <c r="J572" s="9">
        <f>J569+J570+J571</f>
        <v>14733085</v>
      </c>
      <c r="K572" s="1158">
        <f>K569+K570+K571</f>
        <v>8060125.9900000002</v>
      </c>
      <c r="L572" s="807">
        <f>SUM(L569,L570,L571)</f>
        <v>2009388</v>
      </c>
      <c r="M572" s="1192"/>
      <c r="N572" s="804"/>
      <c r="O572" s="154"/>
      <c r="P572" s="154"/>
      <c r="Q572" s="154"/>
    </row>
    <row r="573" spans="1:18" ht="15" thickBot="1" x14ac:dyDescent="0.25">
      <c r="A573" s="808"/>
      <c r="B573" s="809"/>
      <c r="C573" s="809"/>
      <c r="D573" s="755"/>
      <c r="F573" s="262"/>
      <c r="I573" s="382"/>
      <c r="J573" s="382"/>
      <c r="K573" s="795"/>
      <c r="L573" s="795"/>
      <c r="N573" s="810"/>
    </row>
    <row r="574" spans="1:18" x14ac:dyDescent="0.2">
      <c r="A574" s="811" t="s">
        <v>4</v>
      </c>
      <c r="B574" s="812"/>
      <c r="C574" s="812"/>
      <c r="D574" s="813">
        <f>[1]príjmy!J207</f>
        <v>1614323.33</v>
      </c>
      <c r="E574" s="815">
        <f>[1]príjmy!K207</f>
        <v>1739112</v>
      </c>
      <c r="F574" s="814">
        <f>[1]príjmy!L207</f>
        <v>1718069</v>
      </c>
      <c r="G574" s="815">
        <f>Príjmy!M228</f>
        <v>1886129.81</v>
      </c>
      <c r="H574" s="886">
        <f>Príjmy!N228</f>
        <v>1394453</v>
      </c>
      <c r="I574" s="816">
        <f>Príjmy!O228</f>
        <v>1314964</v>
      </c>
      <c r="J574" s="817">
        <f>Príjmy!P118</f>
        <v>1314964</v>
      </c>
      <c r="K574" s="1159">
        <f>Príjmy!Q118</f>
        <v>1390679.6217513999</v>
      </c>
      <c r="L574" s="818">
        <f>Príjmy!S228</f>
        <v>1202569</v>
      </c>
      <c r="M574" s="1197"/>
      <c r="N574" s="196"/>
      <c r="O574" s="154"/>
      <c r="P574" s="154"/>
      <c r="Q574" s="154"/>
      <c r="R574" s="29"/>
    </row>
    <row r="575" spans="1:18" x14ac:dyDescent="0.2">
      <c r="A575" s="819" t="s">
        <v>3</v>
      </c>
      <c r="B575" s="820"/>
      <c r="C575" s="820"/>
      <c r="D575" s="821">
        <f>[1]príjmy!J208</f>
        <v>282356</v>
      </c>
      <c r="E575" s="822">
        <f>[1]príjmy!K208</f>
        <v>377694</v>
      </c>
      <c r="F575" s="603">
        <f>[1]príjmy!L208</f>
        <v>0</v>
      </c>
      <c r="G575" s="822">
        <f>Príjmy!M229</f>
        <v>6310</v>
      </c>
      <c r="H575" s="885">
        <f>Príjmy!N229</f>
        <v>10090500</v>
      </c>
      <c r="I575" s="823">
        <f>Príjmy!O229</f>
        <v>2391977</v>
      </c>
      <c r="J575" s="475">
        <f>Príjmy!P151</f>
        <v>2391977</v>
      </c>
      <c r="K575" s="1160">
        <f>Príjmy!Q151</f>
        <v>2604287.5699999998</v>
      </c>
      <c r="L575" s="824">
        <f>Príjmy!S229</f>
        <v>0</v>
      </c>
      <c r="M575" s="1197"/>
      <c r="N575" s="196"/>
      <c r="O575" s="154"/>
      <c r="P575" s="154"/>
      <c r="Q575" s="154"/>
      <c r="R575" s="262"/>
    </row>
    <row r="576" spans="1:18" x14ac:dyDescent="0.2">
      <c r="A576" s="819" t="s">
        <v>2</v>
      </c>
      <c r="B576" s="820"/>
      <c r="C576" s="820"/>
      <c r="D576" s="825">
        <v>0</v>
      </c>
      <c r="E576" s="583">
        <f>[1]príjmy!K209</f>
        <v>10585</v>
      </c>
      <c r="F576" s="585">
        <v>0</v>
      </c>
      <c r="G576" s="583">
        <f>Príjmy!M230</f>
        <v>2672</v>
      </c>
      <c r="H576" s="884">
        <f>Príjmy!N230</f>
        <v>10310000</v>
      </c>
      <c r="I576" s="823">
        <f>Príjmy!O230</f>
        <v>3642701</v>
      </c>
      <c r="J576" s="475">
        <f>Príjmy!P198</f>
        <v>10310000</v>
      </c>
      <c r="K576" s="1160">
        <f>Príjmy!Q198</f>
        <v>3473630.42</v>
      </c>
      <c r="L576" s="824">
        <f>Príjmy!S230</f>
        <v>0</v>
      </c>
      <c r="M576" s="1197"/>
      <c r="N576" s="196"/>
      <c r="O576" s="154"/>
      <c r="P576" s="154"/>
      <c r="Q576" s="154"/>
      <c r="R576" s="21"/>
    </row>
    <row r="577" spans="1:17" ht="13.5" thickBot="1" x14ac:dyDescent="0.25">
      <c r="A577" s="826" t="s">
        <v>1</v>
      </c>
      <c r="B577" s="827"/>
      <c r="C577" s="827"/>
      <c r="D577" s="828">
        <v>0</v>
      </c>
      <c r="E577" s="829">
        <v>0</v>
      </c>
      <c r="F577" s="113">
        <v>0</v>
      </c>
      <c r="G577" s="829">
        <f>Príjmy!M231</f>
        <v>0</v>
      </c>
      <c r="H577" s="887">
        <f>Príjmy!N231</f>
        <v>718958</v>
      </c>
      <c r="I577" s="830">
        <f>Príjmy!O231</f>
        <v>716144</v>
      </c>
      <c r="J577" s="831">
        <f>Príjmy!P216</f>
        <v>716144</v>
      </c>
      <c r="K577" s="1161">
        <f>Príjmy!Q216</f>
        <v>696008.29999999993</v>
      </c>
      <c r="L577" s="832">
        <f>Príjmy!S231</f>
        <v>802440</v>
      </c>
      <c r="M577" s="1197"/>
      <c r="N577" s="196"/>
      <c r="O577" s="154"/>
      <c r="P577" s="154"/>
      <c r="Q577" s="154"/>
    </row>
    <row r="578" spans="1:17" ht="13.5" thickBot="1" x14ac:dyDescent="0.25">
      <c r="A578" s="833" t="s">
        <v>0</v>
      </c>
      <c r="B578" s="834"/>
      <c r="C578" s="834"/>
      <c r="D578" s="835">
        <f>SUM(D574:D577)</f>
        <v>1896679.33</v>
      </c>
      <c r="E578" s="10">
        <f>SUM(E574,E575,E576,E577)</f>
        <v>2127391</v>
      </c>
      <c r="F578" s="836">
        <f>SUM(F574:F577)</f>
        <v>1718069</v>
      </c>
      <c r="G578" s="10">
        <f>SUM(G574,G575,G576,G577)</f>
        <v>1895111.81</v>
      </c>
      <c r="H578" s="845">
        <f>H574+H575+H576+H577</f>
        <v>22513911</v>
      </c>
      <c r="I578" s="837">
        <f>I574+I575+I576+I577</f>
        <v>8065786</v>
      </c>
      <c r="J578" s="9">
        <f>J574+J575+J576+J577</f>
        <v>14733085</v>
      </c>
      <c r="K578" s="1162">
        <f>K574+K575+K576+K577</f>
        <v>8164605.9117513997</v>
      </c>
      <c r="L578" s="838">
        <f>SUM(L574,L575,L576,L577)</f>
        <v>2005009</v>
      </c>
      <c r="M578" s="1197"/>
      <c r="N578" s="196"/>
      <c r="O578" s="154"/>
      <c r="P578" s="154"/>
      <c r="Q578" s="154"/>
    </row>
    <row r="580" spans="1:17" x14ac:dyDescent="0.2">
      <c r="A580" s="49" t="s">
        <v>464</v>
      </c>
      <c r="B580" s="49"/>
      <c r="C580" s="49"/>
      <c r="J580" s="755"/>
      <c r="Q580" s="68"/>
    </row>
    <row r="581" spans="1:17" x14ac:dyDescent="0.2">
      <c r="A581" s="49" t="s">
        <v>465</v>
      </c>
      <c r="B581" s="49"/>
      <c r="C581" s="49"/>
      <c r="J581" s="755"/>
    </row>
    <row r="582" spans="1:17" x14ac:dyDescent="0.2">
      <c r="J582" s="755"/>
    </row>
    <row r="583" spans="1:17" x14ac:dyDescent="0.2">
      <c r="J583" s="755"/>
    </row>
    <row r="584" spans="1:17" x14ac:dyDescent="0.2">
      <c r="J584" s="755"/>
    </row>
    <row r="585" spans="1:17" x14ac:dyDescent="0.2">
      <c r="J585" s="755"/>
    </row>
    <row r="586" spans="1:17" x14ac:dyDescent="0.2">
      <c r="J586" s="755"/>
    </row>
    <row r="587" spans="1:17" x14ac:dyDescent="0.2">
      <c r="J587" s="755"/>
    </row>
    <row r="588" spans="1:17" x14ac:dyDescent="0.2">
      <c r="J588" s="755"/>
    </row>
    <row r="589" spans="1:17" x14ac:dyDescent="0.2">
      <c r="J589" s="755"/>
    </row>
    <row r="590" spans="1:17" x14ac:dyDescent="0.2">
      <c r="J590" s="755"/>
    </row>
    <row r="591" spans="1:17" x14ac:dyDescent="0.2">
      <c r="J591" s="755"/>
    </row>
    <row r="592" spans="1:17" x14ac:dyDescent="0.2">
      <c r="J592" s="755"/>
    </row>
    <row r="593" spans="10:10" x14ac:dyDescent="0.2">
      <c r="J593" s="755"/>
    </row>
    <row r="594" spans="10:10" x14ac:dyDescent="0.2">
      <c r="J594" s="755"/>
    </row>
    <row r="595" spans="10:10" x14ac:dyDescent="0.2">
      <c r="J595" s="755"/>
    </row>
    <row r="596" spans="10:10" x14ac:dyDescent="0.2">
      <c r="J596" s="755"/>
    </row>
    <row r="597" spans="10:10" x14ac:dyDescent="0.2">
      <c r="J597" s="755"/>
    </row>
    <row r="598" spans="10:10" x14ac:dyDescent="0.2">
      <c r="J598" s="755"/>
    </row>
    <row r="599" spans="10:10" x14ac:dyDescent="0.2">
      <c r="J599" s="755"/>
    </row>
  </sheetData>
  <mergeCells count="32">
    <mergeCell ref="I421:L421"/>
    <mergeCell ref="A1:L1"/>
    <mergeCell ref="I4:L4"/>
    <mergeCell ref="A5:G5"/>
    <mergeCell ref="K106:L106"/>
    <mergeCell ref="K116:L116"/>
    <mergeCell ref="G173:L173"/>
    <mergeCell ref="I226:L226"/>
    <mergeCell ref="I271:L271"/>
    <mergeCell ref="K288:L288"/>
    <mergeCell ref="G306:L306"/>
    <mergeCell ref="I371:L371"/>
    <mergeCell ref="A444:B444"/>
    <mergeCell ref="A432:B432"/>
    <mergeCell ref="A433:B433"/>
    <mergeCell ref="A434:B434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51:B451"/>
    <mergeCell ref="A491:C491"/>
    <mergeCell ref="A445:B445"/>
    <mergeCell ref="A446:B446"/>
    <mergeCell ref="A447:B447"/>
    <mergeCell ref="A448:B448"/>
    <mergeCell ref="A449:B449"/>
    <mergeCell ref="A450:B45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SOMOGYIOVÁ Iveta</dc:creator>
  <cp:lastModifiedBy>KOTORA Marián</cp:lastModifiedBy>
  <cp:lastPrinted>2019-05-06T09:24:23Z</cp:lastPrinted>
  <dcterms:created xsi:type="dcterms:W3CDTF">2017-11-09T12:35:25Z</dcterms:created>
  <dcterms:modified xsi:type="dcterms:W3CDTF">2019-05-14T11:06:12Z</dcterms:modified>
</cp:coreProperties>
</file>