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výdavky" sheetId="1" r:id="rId1"/>
    <sheet name="príjmy" sheetId="2" r:id="rId2"/>
    <sheet name="obal" sheetId="3" r:id="rId3"/>
  </sheets>
  <definedNames>
    <definedName name="_xlnm.Print_Area" localSheetId="0">'výdavky'!$A$1:$AN$586</definedName>
  </definedNames>
  <calcPr fullCalcOnLoad="1"/>
</workbook>
</file>

<file path=xl/sharedStrings.xml><?xml version="1.0" encoding="utf-8"?>
<sst xmlns="http://schemas.openxmlformats.org/spreadsheetml/2006/main" count="1110" uniqueCount="436">
  <si>
    <t>Výdavky rozpočtu obce Tekovské Lužany na rok 2013</t>
  </si>
  <si>
    <t>Bežné výdavky</t>
  </si>
  <si>
    <t>01 všeobecné verejné služby</t>
  </si>
  <si>
    <t>€</t>
  </si>
  <si>
    <t>plnenie I.Q</t>
  </si>
  <si>
    <t>%</t>
  </si>
  <si>
    <t>plnenie I. - II. Q</t>
  </si>
  <si>
    <t>plnenie I. - III. Q</t>
  </si>
  <si>
    <t>2012 po 2. úprave</t>
  </si>
  <si>
    <t>plnenie 2012</t>
  </si>
  <si>
    <t>plnenie  I.Q</t>
  </si>
  <si>
    <t>plnenie  II.Q</t>
  </si>
  <si>
    <t>1. úprava</t>
  </si>
  <si>
    <t>plnenie III.Q</t>
  </si>
  <si>
    <t>2. úprava</t>
  </si>
  <si>
    <t>plnenie IV.Q</t>
  </si>
  <si>
    <t>01.1.1 Výdavky verejnej správy</t>
  </si>
  <si>
    <t>Mzdy, platy, sl.príjmy a ost.os.vyrovnania</t>
  </si>
  <si>
    <t>Mzdy - voľby</t>
  </si>
  <si>
    <t>003.</t>
  </si>
  <si>
    <t xml:space="preserve">Poistné </t>
  </si>
  <si>
    <t>Poistné a príspevky do poisťovní</t>
  </si>
  <si>
    <t>Tovary a služby</t>
  </si>
  <si>
    <t>z toho  631</t>
  </si>
  <si>
    <t>Cestovné náhrady</t>
  </si>
  <si>
    <t>Energia, voda, telekomunikácie</t>
  </si>
  <si>
    <t>v tom:energia, telekomunikácie-voľby</t>
  </si>
  <si>
    <t>Materiál:</t>
  </si>
  <si>
    <t>001.</t>
  </si>
  <si>
    <t>interiérové vybavenie</t>
  </si>
  <si>
    <t>002.</t>
  </si>
  <si>
    <t>výpočtová technika</t>
  </si>
  <si>
    <t>005.</t>
  </si>
  <si>
    <t>prevádzkové stroje a zariadenia</t>
  </si>
  <si>
    <t>006.</t>
  </si>
  <si>
    <t>všeobecný materiál - životné prostredie</t>
  </si>
  <si>
    <t>všeobecný materiál</t>
  </si>
  <si>
    <t>v tom: všeobecný materiál-zdroj ŠR</t>
  </si>
  <si>
    <t>009.</t>
  </si>
  <si>
    <t>knihy, časopisy</t>
  </si>
  <si>
    <t>010.</t>
  </si>
  <si>
    <t>pracovné odevy pomôcky</t>
  </si>
  <si>
    <t>011.</t>
  </si>
  <si>
    <t>potraviny</t>
  </si>
  <si>
    <t>013.</t>
  </si>
  <si>
    <t>softvér a licencie</t>
  </si>
  <si>
    <t>016.</t>
  </si>
  <si>
    <t>reprezentačné</t>
  </si>
  <si>
    <t>reprezentačné - voľby</t>
  </si>
  <si>
    <t>Doprava:</t>
  </si>
  <si>
    <t>palivo, mazivá, oleje</t>
  </si>
  <si>
    <t>v tom:palivá,mazivá, oleje - voľby</t>
  </si>
  <si>
    <t>údržba, opravy</t>
  </si>
  <si>
    <t>poistenie</t>
  </si>
  <si>
    <t>004.</t>
  </si>
  <si>
    <t>prepravné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</si>
  <si>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</si>
  <si>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</si>
  <si>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</si>
  <si>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</si>
  <si>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</si>
  <si>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</si>
  <si>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</si>
  <si>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</si>
  <si>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</si>
  <si>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</si>
  <si>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</si>
  <si>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</si>
  <si>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</si>
  <si>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vš.služby-vian.dekor. - min.roky</t>
  </si>
  <si>
    <t>špeciálne služby</t>
  </si>
  <si>
    <t>štúdie, posudky</t>
  </si>
  <si>
    <t>012.</t>
  </si>
  <si>
    <t>poplatky, odvody a dane</t>
  </si>
  <si>
    <t>014.</t>
  </si>
  <si>
    <t>stravovanie</t>
  </si>
  <si>
    <t>stravovanie - voľby</t>
  </si>
  <si>
    <t>015.</t>
  </si>
  <si>
    <t>poistné</t>
  </si>
  <si>
    <t>prídel do sociálneho fondu</t>
  </si>
  <si>
    <t>018.</t>
  </si>
  <si>
    <t>vrátenie príjmov z mr</t>
  </si>
  <si>
    <t>023.</t>
  </si>
  <si>
    <t>kolkové známky</t>
  </si>
  <si>
    <t>027.</t>
  </si>
  <si>
    <t>Odmeny a príspevky-voľby</t>
  </si>
  <si>
    <t>Bežné transfery</t>
  </si>
  <si>
    <t>Občianskemu zdr.-Gastrotím</t>
  </si>
  <si>
    <t>nezisk.org.-všeob.prosp.sl.-Bátaszék</t>
  </si>
  <si>
    <t>nezisk.org.-všeob.prosp.sl.-Bapt.cirkev</t>
  </si>
  <si>
    <t>na členské príspevky</t>
  </si>
  <si>
    <t>splácanie úrokov banke - úver</t>
  </si>
  <si>
    <t>provízie</t>
  </si>
  <si>
    <t>01.1.2 Finančná a rozpočtová oblasť</t>
  </si>
  <si>
    <t>Služby</t>
  </si>
  <si>
    <t>026.</t>
  </si>
  <si>
    <t>odmeny na základe dohôd-pre čl.zast.</t>
  </si>
  <si>
    <t>Služby-audit</t>
  </si>
  <si>
    <t>01.3.3 Iné všeobecné služby /matrika/</t>
  </si>
  <si>
    <t xml:space="preserve"> Mzdy - zdroj ŠR</t>
  </si>
  <si>
    <t xml:space="preserve"> Poistné a prísp. do poisťovní-zdroj ŠR</t>
  </si>
  <si>
    <t>Energie a telekomunikácie</t>
  </si>
  <si>
    <t>Materiál</t>
  </si>
  <si>
    <t>Všeobecný materiál</t>
  </si>
  <si>
    <t xml:space="preserve"> Pracovné odevy+materiál</t>
  </si>
  <si>
    <t>Rutinná a štandartná údržba</t>
  </si>
  <si>
    <t>Školenia, kurzy, semináre</t>
  </si>
  <si>
    <t>01</t>
  </si>
  <si>
    <t>Všeobecné verejné služby</t>
  </si>
  <si>
    <t>02 civilná ochrana</t>
  </si>
  <si>
    <t>02.2.0 Civilná obrana</t>
  </si>
  <si>
    <t>Poštové a telekomunikačné služby,ost.sl.</t>
  </si>
  <si>
    <t>Všeobecné služby</t>
  </si>
  <si>
    <t>Odmeny a príspevky</t>
  </si>
  <si>
    <t>02</t>
  </si>
  <si>
    <t>Civilná ochrana</t>
  </si>
  <si>
    <t>03 policajné služby</t>
  </si>
  <si>
    <t>03.1.0 Policajné služby</t>
  </si>
  <si>
    <t>cestovné náhrady</t>
  </si>
  <si>
    <t>Výpočtová technika</t>
  </si>
  <si>
    <t>prev.stroje a zariadenia</t>
  </si>
  <si>
    <t>Knihy, časopisy, odborná literatúra</t>
  </si>
  <si>
    <t>Pracovné odevy, obuv, prac. Pomôcky</t>
  </si>
  <si>
    <t>Dopravné</t>
  </si>
  <si>
    <t>Palivá, mazivá, oleje</t>
  </si>
  <si>
    <t>Údržba, opravy</t>
  </si>
  <si>
    <t>Poistenie</t>
  </si>
  <si>
    <t>Rutinná a štandartná údržba-výp.techn.</t>
  </si>
  <si>
    <t>Služby,školenia</t>
  </si>
  <si>
    <t>Transfery (členské, odchodné)</t>
  </si>
  <si>
    <t>Na nemocenské dávky</t>
  </si>
  <si>
    <t>03.2.0 Požiarna ochrana</t>
  </si>
  <si>
    <t>Interiérové vybavenie</t>
  </si>
  <si>
    <t>Prevádzkové stroje,prístroje, zariad.</t>
  </si>
  <si>
    <t>Reprezentačné</t>
  </si>
  <si>
    <t>Prepravné</t>
  </si>
  <si>
    <t>Vrátenie príjmov z min.rokov</t>
  </si>
  <si>
    <t>03</t>
  </si>
  <si>
    <t>Policajné služby, PO</t>
  </si>
  <si>
    <t>04 všeobecná ekonomická a obchodná oblasť</t>
  </si>
  <si>
    <t>04.1.1 Všeobecná ekonomická a obchodná oblasť</t>
  </si>
  <si>
    <t>Prevádzkové stroje, prístr.,zar.</t>
  </si>
  <si>
    <t>Pracovné odevy, obuv a prac. Pomôcky</t>
  </si>
  <si>
    <t>Služby,školenia,poistenie</t>
  </si>
  <si>
    <t>odchodné</t>
  </si>
  <si>
    <t>04.1.2 Všeobecno - pracovná oblasť /aktivačná činnosť/</t>
  </si>
  <si>
    <t>mzdy - zdroj ŠR</t>
  </si>
  <si>
    <t>Poistné a prísp. do poisťovní - zdroj ŠR</t>
  </si>
  <si>
    <t xml:space="preserve">Materiál </t>
  </si>
  <si>
    <t>Materiál - zdroj ŠR</t>
  </si>
  <si>
    <t>04.4.3 Výstavba</t>
  </si>
  <si>
    <t>Špeciálne služby</t>
  </si>
  <si>
    <t>04.5.1 Cestná doprava</t>
  </si>
  <si>
    <t>v tom:dotácia na PK</t>
  </si>
  <si>
    <t>04.7.3 Cestovný ruch</t>
  </si>
  <si>
    <t>04</t>
  </si>
  <si>
    <t>Ekonomická oblasť</t>
  </si>
  <si>
    <t>05 ochrana životného prostredia</t>
  </si>
  <si>
    <t>05.1.0 Nakladanie s odpadmi</t>
  </si>
  <si>
    <t>Palivá, mazivá a oleje</t>
  </si>
  <si>
    <t>Prenájom</t>
  </si>
  <si>
    <t xml:space="preserve">Propagácia,rekl.,inzercia-Zberný dvor </t>
  </si>
  <si>
    <t>v tom: Služby - min.roky</t>
  </si>
  <si>
    <t>05.2.0 Nakladanie s odpadovými vodami</t>
  </si>
  <si>
    <t>Dopravné, servis</t>
  </si>
  <si>
    <t>Servis a údržba</t>
  </si>
  <si>
    <t>Rutinná a štandardtná údržba</t>
  </si>
  <si>
    <t>05.6.0 Ochrana životného prostredia</t>
  </si>
  <si>
    <t>Materiál - povodeň</t>
  </si>
  <si>
    <t>Rutinná a štandratná údržba</t>
  </si>
  <si>
    <t>05</t>
  </si>
  <si>
    <t>Ochrana životného prostredia</t>
  </si>
  <si>
    <t>06 občianska vybavenosť</t>
  </si>
  <si>
    <t>06.2.0 Rozvoj obce</t>
  </si>
  <si>
    <t xml:space="preserve">Služby-centrum obce </t>
  </si>
  <si>
    <t>Služby - zdroj ŠR</t>
  </si>
  <si>
    <t>Služby -ext. man.rek.parku</t>
  </si>
  <si>
    <t>poistné - centrum obce</t>
  </si>
  <si>
    <t>06.4.0 Verejné osvetlenie</t>
  </si>
  <si>
    <t>06</t>
  </si>
  <si>
    <t>Občianska vybavenosť</t>
  </si>
  <si>
    <t>07 zdravotníctvo</t>
  </si>
  <si>
    <t>07.6.0 Zdravotníctvo inde neklasifikované</t>
  </si>
  <si>
    <t>Mzdy, platy,príjmy a ost. os. vyrovn.</t>
  </si>
  <si>
    <t>07</t>
  </si>
  <si>
    <t>Zdravotníctvo</t>
  </si>
  <si>
    <t>08 športové, kultúrne a spoločenské služby</t>
  </si>
  <si>
    <t>08.1.0 Rekreačné a športové služby</t>
  </si>
  <si>
    <t>Prepravné, PHM do kos.</t>
  </si>
  <si>
    <t xml:space="preserve">Transfery  </t>
  </si>
  <si>
    <t>v tom: TJ Družstevník</t>
  </si>
  <si>
    <t>stolnotenisový klub</t>
  </si>
  <si>
    <t>iné športové aktivity</t>
  </si>
  <si>
    <t>08.2.0 Kultúrne služby</t>
  </si>
  <si>
    <t>Prevádzkové stroje, prístr.,zariad.</t>
  </si>
  <si>
    <t xml:space="preserve"> Materiál</t>
  </si>
  <si>
    <t>Všeobecné služby-posed.s dôch.</t>
  </si>
  <si>
    <t>Nájomné prev. strojov</t>
  </si>
  <si>
    <t>Služby-osl.maž.</t>
  </si>
  <si>
    <t>Všeobecné služby-obecné slávnosti</t>
  </si>
  <si>
    <t>Nezisk.org.poskyt.všeob sl.-maž.</t>
  </si>
  <si>
    <t>08.2.0.3 Klubové a špeciálne kultúrne zariadenia</t>
  </si>
  <si>
    <t>08.2.0.5 Knižnice</t>
  </si>
  <si>
    <t>Materiál, knihy</t>
  </si>
  <si>
    <t>08.2.0.9 Ostatné kultúrne služby</t>
  </si>
  <si>
    <t>Špeciálne služby (kronika, ZPOZ)</t>
  </si>
  <si>
    <t>08.3.0 Vysielacie a vydavateľské služby</t>
  </si>
  <si>
    <t>08.4.0 Náboženské a iné spoločenské služby</t>
  </si>
  <si>
    <t>Energie, služby</t>
  </si>
  <si>
    <t>Správa cintorínov</t>
  </si>
  <si>
    <t>Nezisk.org.poskyt.všeob.prospešné služby</t>
  </si>
  <si>
    <t>08</t>
  </si>
  <si>
    <t>Športové, kultúrne a spol.služby</t>
  </si>
  <si>
    <t>09 vzdelávanie</t>
  </si>
  <si>
    <t>09.1.1.1 Predškolská výchova s bežnou starostlivosťou</t>
  </si>
  <si>
    <t>MŠ</t>
  </si>
  <si>
    <t>610,620,</t>
  </si>
  <si>
    <t>5 % navýš.neped.prac.-ŠR</t>
  </si>
  <si>
    <t>630,640,</t>
  </si>
  <si>
    <t>Tovary a služby- z účtu OÚ</t>
  </si>
  <si>
    <t xml:space="preserve"> školské potreby</t>
  </si>
  <si>
    <t xml:space="preserve"> predšk. vek</t>
  </si>
  <si>
    <t>ZŠS</t>
  </si>
  <si>
    <t>Potraviny</t>
  </si>
  <si>
    <t>v tom: tovary a služby</t>
  </si>
  <si>
    <t>09.1.2.1 Základné vzdelanie s bežnou starostlivosťou</t>
  </si>
  <si>
    <t>Tovary a služby-z účtu OcÚ-Rek.ZŠ</t>
  </si>
  <si>
    <t>vzdelávanie MRK - adm.-z účtu OcÚ</t>
  </si>
  <si>
    <t>vzdelávanie MRK -adm.-z vl.prostr.-OÚ</t>
  </si>
  <si>
    <t>09.1.2.2</t>
  </si>
  <si>
    <t>ŠKD</t>
  </si>
  <si>
    <t>vlastné zdroje ZŠ VJM</t>
  </si>
  <si>
    <t>dotácie a príspevky</t>
  </si>
  <si>
    <t>dopravné</t>
  </si>
  <si>
    <t>dotácia pre deti zo soc.znevýh.prostredia</t>
  </si>
  <si>
    <t>školské potreby</t>
  </si>
  <si>
    <t>vzdelávacie poukazy</t>
  </si>
  <si>
    <t>vzdelávanie MRK-školy</t>
  </si>
  <si>
    <t>vzdelávanie MRK - z rozp. obce-školy</t>
  </si>
  <si>
    <t>vzdelávanie M-PC</t>
  </si>
  <si>
    <t>09.6.0.1</t>
  </si>
  <si>
    <t>Zariadenie školského stravovania</t>
  </si>
  <si>
    <t>Energia,voda,telekomunikácia</t>
  </si>
  <si>
    <t>Prac.odevy, obuv, prac.pomôcky</t>
  </si>
  <si>
    <t>Prevádzkové stroje,prístr.</t>
  </si>
  <si>
    <t>Rutinná údržba budov prev.strojov,zar.</t>
  </si>
  <si>
    <t>09</t>
  </si>
  <si>
    <t>Vzdelávanie</t>
  </si>
  <si>
    <t>10 sociálne zabezpečenie</t>
  </si>
  <si>
    <t>10  Sociálne zabezpečenie</t>
  </si>
  <si>
    <t>10.2.0.2</t>
  </si>
  <si>
    <t>Stravovanie dôchodcov</t>
  </si>
  <si>
    <t>Vianočné poukážky</t>
  </si>
  <si>
    <t>10.7.0.2</t>
  </si>
  <si>
    <t>pohrebné</t>
  </si>
  <si>
    <t>nenávr. dávka v HN</t>
  </si>
  <si>
    <t>10.7.0.1</t>
  </si>
  <si>
    <t>Jednorázová dávka v HN</t>
  </si>
  <si>
    <t>10.4.0.2</t>
  </si>
  <si>
    <t>Komunitné a informačné centrum</t>
  </si>
  <si>
    <t>Odstupné</t>
  </si>
  <si>
    <t>Opatrovateľská služba</t>
  </si>
  <si>
    <t>10.7.0.1.</t>
  </si>
  <si>
    <t>Sociálne príspevky</t>
  </si>
  <si>
    <t xml:space="preserve">Občianskemu združ.,-mažoretky </t>
  </si>
  <si>
    <t>10.7.0.</t>
  </si>
  <si>
    <t>výdavky na miesta v detských domovoch</t>
  </si>
  <si>
    <t>9.1.2.1</t>
  </si>
  <si>
    <t>škoské potreby-zdroj ŠR</t>
  </si>
  <si>
    <t>na stravovanie detí v HN-školy</t>
  </si>
  <si>
    <t>v tom:na stravovanie detí v HN-pri MŠ</t>
  </si>
  <si>
    <t>osobitný príjemca-RP</t>
  </si>
  <si>
    <t>osobitný príjemca-Lakatoš Ľudovít</t>
  </si>
  <si>
    <t>osobitný príjemca-Jurík Jozef</t>
  </si>
  <si>
    <t>10</t>
  </si>
  <si>
    <t>Sociálne zabezpečenie</t>
  </si>
  <si>
    <t>Bežné výdavky spolu:</t>
  </si>
  <si>
    <t>Kapitálové výdavky</t>
  </si>
  <si>
    <t>Nákup pozemkov</t>
  </si>
  <si>
    <t>Prev.zariadenie - kamerový systém</t>
  </si>
  <si>
    <t>v tom:Prev.zariad. - kamerový systém-ŠR</t>
  </si>
  <si>
    <t>Rekonštrukcia a prístavba hasičskej zbrojnice</t>
  </si>
  <si>
    <t>Prípravná a projektová dokumentácia</t>
  </si>
  <si>
    <t>04.5.1.3 Správa a údržba ciest</t>
  </si>
  <si>
    <t>Rekonštrukcia ciest, chodníkov</t>
  </si>
  <si>
    <r>
      <t>05.6</t>
    </r>
    <r>
      <rPr>
        <b/>
        <i/>
        <sz val="8"/>
        <rFont val="Arial CE"/>
        <family val="2"/>
      </rPr>
      <t>.0 Ochrana životného prostredia</t>
    </r>
  </si>
  <si>
    <t>Odvodnenie ul. Dukelskej</t>
  </si>
  <si>
    <t>Zberný dvor</t>
  </si>
  <si>
    <t>06.4.0. Verejné osvetlenie</t>
  </si>
  <si>
    <t>Rekonštrukcia a modernizácia VO</t>
  </si>
  <si>
    <t>06.2.0 Rozvoj obcí</t>
  </si>
  <si>
    <t>Leader - park</t>
  </si>
  <si>
    <t>Projektová dokumentácia</t>
  </si>
  <si>
    <t>Rekonštrukcia parku</t>
  </si>
  <si>
    <t>Výstavba centra obce</t>
  </si>
  <si>
    <t>v tom:Výstavba centra obce-EÚ</t>
  </si>
  <si>
    <t>Rekonštrukcia autobusových zastávok</t>
  </si>
  <si>
    <t>Viacúčelové športové ihrisko</t>
  </si>
  <si>
    <t>Realizácia stavieb</t>
  </si>
  <si>
    <t>Rekonštrukcia a modernizácia</t>
  </si>
  <si>
    <t>v tom:Rekonštrukcia a modernizácia-EÚ</t>
  </si>
  <si>
    <t>10.4  Sociállne zabezpečenie</t>
  </si>
  <si>
    <t>Komunitné centrum</t>
  </si>
  <si>
    <t>Kapitálové výdavky spolu:</t>
  </si>
  <si>
    <t>Výdavkové finančné oprácie</t>
  </si>
  <si>
    <t>Výdavkové finančné operácie</t>
  </si>
  <si>
    <t>Splácanie finančného prenájmu</t>
  </si>
  <si>
    <t>Splácanie istiny z bankových úverov</t>
  </si>
  <si>
    <t>Výdavkové finančné operácie spolu:</t>
  </si>
  <si>
    <t>Sumarizácia</t>
  </si>
  <si>
    <t>Bežné výdavky spolu</t>
  </si>
  <si>
    <t>Kapitálové výdavky spolu</t>
  </si>
  <si>
    <t>Rozpočtové výdavky spolu</t>
  </si>
  <si>
    <t>Bežné príjmy</t>
  </si>
  <si>
    <t>Kapitálové príjmy</t>
  </si>
  <si>
    <t>Príjmové finančné operácie</t>
  </si>
  <si>
    <t>Vlastné príjmy RO s právnou subjektivitou</t>
  </si>
  <si>
    <t>Rozpočtové príjmy spolu</t>
  </si>
  <si>
    <t>Príjmy rozpočtu obce Tekovské Lužany na rok 2013</t>
  </si>
  <si>
    <t>daňové príjmy</t>
  </si>
  <si>
    <t>Daňové príjmy - dane z príjmov, dane z majetku</t>
  </si>
  <si>
    <t>Výnos dane z príjmov poukázaný samospráve</t>
  </si>
  <si>
    <t>Daň z nehnuteľností</t>
  </si>
  <si>
    <t>Daň z pozemkov</t>
  </si>
  <si>
    <t>v tom: daň z pozemkov-minulé roky</t>
  </si>
  <si>
    <t>Daň zo stavieb</t>
  </si>
  <si>
    <t>v tom: daň zo stavieb-minulé roky</t>
  </si>
  <si>
    <t>Daň z bytov</t>
  </si>
  <si>
    <t>Daňové príjmy - dane za špecifické služby</t>
  </si>
  <si>
    <t>Daň za psa</t>
  </si>
  <si>
    <t>v tom: daň za psa-minulé roky</t>
  </si>
  <si>
    <t>Daň za zábavné hracie prístroje</t>
  </si>
  <si>
    <t>Daň za užívanie verejného priestranstva</t>
  </si>
  <si>
    <t xml:space="preserve">Daň za komunálny odpad </t>
  </si>
  <si>
    <t>v tom: daň za komunálny odpad-minulé roky</t>
  </si>
  <si>
    <t>Daň za umiestnenie jadrového zar.</t>
  </si>
  <si>
    <t>Daňové príjmy celkom</t>
  </si>
  <si>
    <t>nedaňové príjmy</t>
  </si>
  <si>
    <t>Nedaňové príjmy - z podnikania a z vlastníctva majetku</t>
  </si>
  <si>
    <t>Dividendy</t>
  </si>
  <si>
    <t>Príjmy z prenajatých pozemkov</t>
  </si>
  <si>
    <t>Príjmy z prenajatých budov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</si>
  <si>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</si>
  <si>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</si>
  <si>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</si>
  <si>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</si>
  <si>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</si>
  <si>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</si>
  <si>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Predaj výrobkov, tovarov a služieb</t>
  </si>
  <si>
    <t>Náhrada škody T a M</t>
  </si>
  <si>
    <t>Za MŠ, školský klub detí</t>
  </si>
  <si>
    <t>Za stravné /MŠ/</t>
  </si>
  <si>
    <t>Predaj za službu - režijné N zo str. /OcÚ/</t>
  </si>
  <si>
    <t>Za stravné /ZŠ/</t>
  </si>
  <si>
    <t>Za znečisťovanie ovzdušia</t>
  </si>
  <si>
    <t>Iné nedaňové príjmy</t>
  </si>
  <si>
    <t>Úroky z úverov a vkladov</t>
  </si>
  <si>
    <t>Úroky z vkladov ZŠ, MŠ</t>
  </si>
  <si>
    <t xml:space="preserve">Z náhrad z poistného plnenia </t>
  </si>
  <si>
    <t>Z náhrad z poistného plnenia - MŠ</t>
  </si>
  <si>
    <t>008.</t>
  </si>
  <si>
    <t>Z výťažkov z lotérií</t>
  </si>
  <si>
    <t>019.</t>
  </si>
  <si>
    <t>z refundácie</t>
  </si>
  <si>
    <t>017.</t>
  </si>
  <si>
    <t>Z vratiek</t>
  </si>
  <si>
    <t>Nedaňové príjmy spolu</t>
  </si>
  <si>
    <t>granty a transfery</t>
  </si>
  <si>
    <t>Tuzemské bežné granty a transfery</t>
  </si>
  <si>
    <t>Dotácia na podporu športu - MOS</t>
  </si>
  <si>
    <t>Dotácia na školstvo</t>
  </si>
  <si>
    <t>Dotácia školstvo - kred.prípl.</t>
  </si>
  <si>
    <t>Zo ŠR -zvýš.platov 5 % MŠ,neped.prac.</t>
  </si>
  <si>
    <t>Dotácia na školstvo-MŠ</t>
  </si>
  <si>
    <t>Dotácia na matričnú činnosť,evid.obyv.</t>
  </si>
  <si>
    <t>Dotácia na podporu zamestnanosti</t>
  </si>
  <si>
    <t>Dotácia pre deti zo soc.znevýh.prostr.</t>
  </si>
  <si>
    <t xml:space="preserve">001. </t>
  </si>
  <si>
    <t>Dotácia na podporu kultúry (OS)</t>
  </si>
  <si>
    <t>Dotácia na dopravné</t>
  </si>
  <si>
    <t>Dotácia na vzdelávacie poukazy</t>
  </si>
  <si>
    <t>Transfer na osobitného príjemcu-RP</t>
  </si>
  <si>
    <t>Transfer na osobitného príjemcu-Jurík J.</t>
  </si>
  <si>
    <t>Transfer na osobitného prjemcu-Lakatoš Ľ.</t>
  </si>
  <si>
    <t>Dotácia na opr. pozemných komunikácií</t>
  </si>
  <si>
    <t>Dotácia na stravovanie detí v HN</t>
  </si>
  <si>
    <t>Dotácia na školské potreby</t>
  </si>
  <si>
    <t>Dotácia - ZŠ - M-PC</t>
  </si>
  <si>
    <t>ÚV SR (vzdelávanie MRK)</t>
  </si>
  <si>
    <t>v tom: zostatok z r.2012</t>
  </si>
  <si>
    <t>Dotácia na voľby</t>
  </si>
  <si>
    <t>Dotácia - životné prostr.</t>
  </si>
  <si>
    <t>Dotácia z FSR - TSP</t>
  </si>
  <si>
    <t>Tuzemské granty a transfery</t>
  </si>
  <si>
    <t>MV SR (vybavenie hasičskej zbrojnice)</t>
  </si>
  <si>
    <t>Granty ZŠ VJM</t>
  </si>
  <si>
    <t>Granty a transfery spolu</t>
  </si>
  <si>
    <t>Bežné príjmy spolu</t>
  </si>
  <si>
    <t>Príjem z predaja kapitálových aktív</t>
  </si>
  <si>
    <t>Príjem z predaja pozemkov a nehm.aktív</t>
  </si>
  <si>
    <t>plnenie IV. Q</t>
  </si>
  <si>
    <t>MVaRR SR (ZS)</t>
  </si>
  <si>
    <t>MVRR SR (VO)</t>
  </si>
  <si>
    <t>Leader</t>
  </si>
  <si>
    <t>MVaRR SR (centrum obce)</t>
  </si>
  <si>
    <t>MVaRR SR (škola)</t>
  </si>
  <si>
    <t>MV SR (hasičská zbrojnica)</t>
  </si>
  <si>
    <t>Zo ŠR - kamerový systém</t>
  </si>
  <si>
    <t>MŽP (zberný dvor)</t>
  </si>
  <si>
    <t>ÚV SR (komunitné centrum)</t>
  </si>
  <si>
    <t>.002</t>
  </si>
  <si>
    <t xml:space="preserve">Z vratiek </t>
  </si>
  <si>
    <t>Kapitálové príjmy spolu</t>
  </si>
  <si>
    <t>príjmy z ostatných finančných operácií</t>
  </si>
  <si>
    <t>Zostatok prostriedkov z predch.rokov</t>
  </si>
  <si>
    <t>Prevod z rezervného fondu obce</t>
  </si>
  <si>
    <t>Prevod z ostatných fondov obce</t>
  </si>
  <si>
    <t>Príjmy z ostatných finančných operácií</t>
  </si>
  <si>
    <t>Tuzemské úvery, pôžičky a návratné finančné výpomoci</t>
  </si>
  <si>
    <t>Bankové úvery dlhodobé</t>
  </si>
  <si>
    <t>Ostatné úvery a návratné finančné výpomoci</t>
  </si>
  <si>
    <t>Základná škola</t>
  </si>
  <si>
    <t>Základná škola s VJM</t>
  </si>
  <si>
    <t>Materská škola</t>
  </si>
  <si>
    <t>SUMARIZÁCIA</t>
  </si>
  <si>
    <t>PLNENIE ROZPOČTU OBCE TEKOVSKÉ LUŽANY</t>
  </si>
  <si>
    <t>k 31.12.2013</t>
  </si>
  <si>
    <t>Spracovateľ:</t>
  </si>
  <si>
    <t>Návrh na uznesenie:</t>
  </si>
  <si>
    <t>Iveta Somogyiová, účtovníčka obce</t>
  </si>
  <si>
    <t>Obecné zastupiteľstvo v Tekovských Lužanoch</t>
  </si>
  <si>
    <t>Predkladateľ</t>
  </si>
  <si>
    <t>berie na vedomie</t>
  </si>
  <si>
    <t>Ing. Marián Kotora</t>
  </si>
  <si>
    <t>informáciu o plnení  rozpočtu k 31.12.2013</t>
  </si>
  <si>
    <t>starosta obce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</si>
</sst>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&quot; €&quot;_-;\-* #,##0.00&quot; €&quot;_-;_-* \-??&quot; €&quot;_-;_-@_-"/>
    <numFmt numFmtId="165" formatCode="_-* #,##0.00,_S_k_-;\-* #,##0.00,_S_k_-;_-* \-??\ _S_k_-;_-@_-"/>
    <numFmt numFmtId="166" formatCode="dd/mm/yyyy"/>
    <numFmt numFmtId="167" formatCode="#,##0.00;\-#,##0.00"/>
    <numFmt numFmtId="168" formatCode="#,##0;\-#,##0"/>
    <numFmt numFmtId="169" formatCode="#,##0.0000"/>
  </numFmts>
  <fonts count="5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i/>
      <sz val="8"/>
      <color indexed="12"/>
      <name val="Arial CE"/>
      <family val="2"/>
    </font>
    <font>
      <sz val="8"/>
      <color indexed="48"/>
      <name val="Arial CE"/>
      <family val="2"/>
    </font>
    <font>
      <b/>
      <sz val="8"/>
      <color indexed="57"/>
      <name val="Arial CE"/>
      <family val="2"/>
    </font>
    <font>
      <b/>
      <i/>
      <sz val="8"/>
      <color indexed="57"/>
      <name val="Arial CE"/>
      <family val="2"/>
    </font>
    <font>
      <b/>
      <sz val="10"/>
      <color indexed="57"/>
      <name val="Arial CE"/>
      <family val="2"/>
    </font>
    <font>
      <b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color indexed="8"/>
      <name val="Arial CE"/>
      <family val="2"/>
    </font>
    <font>
      <sz val="8"/>
      <color indexed="17"/>
      <name val="Arial CE"/>
      <family val="2"/>
    </font>
    <font>
      <i/>
      <sz val="8"/>
      <name val="Arial CE"/>
      <family val="2"/>
    </font>
    <font>
      <i/>
      <sz val="8"/>
      <color indexed="8"/>
      <name val="Arial CE"/>
      <family val="2"/>
    </font>
    <font>
      <b/>
      <i/>
      <sz val="10"/>
      <color indexed="57"/>
      <name val="Arial CE"/>
      <family val="2"/>
    </font>
    <font>
      <sz val="8"/>
      <color indexed="10"/>
      <name val="Arial CE"/>
      <family val="2"/>
    </font>
    <font>
      <i/>
      <sz val="10"/>
      <name val="Arial CE"/>
      <family val="2"/>
    </font>
    <font>
      <i/>
      <sz val="10"/>
      <color indexed="12"/>
      <name val="Arial CE"/>
      <family val="2"/>
    </font>
    <font>
      <b/>
      <i/>
      <sz val="8"/>
      <color indexed="10"/>
      <name val="Arial CE"/>
      <family val="2"/>
    </font>
    <font>
      <i/>
      <sz val="8"/>
      <color indexed="10"/>
      <name val="Arial CE"/>
      <family val="2"/>
    </font>
    <font>
      <i/>
      <sz val="8"/>
      <color indexed="48"/>
      <name val="Arial CE"/>
      <family val="2"/>
    </font>
    <font>
      <i/>
      <sz val="8"/>
      <color indexed="17"/>
      <name val="Arial CE"/>
      <family val="2"/>
    </font>
    <font>
      <b/>
      <i/>
      <sz val="10"/>
      <color indexed="12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16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165" fontId="0" fillId="0" borderId="0" applyFill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5" applyNumberFormat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14" fillId="8" borderId="0" applyNumberFormat="0" applyBorder="0" applyAlignment="0" applyProtection="0"/>
    <xf numFmtId="0" fontId="0" fillId="4" borderId="7" applyNumberFormat="0" applyAlignment="0" applyProtection="0"/>
    <xf numFmtId="0" fontId="15" fillId="2" borderId="8" applyNumberFormat="0" applyAlignment="0" applyProtection="0"/>
    <xf numFmtId="9" fontId="0" fillId="0" borderId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64" fontId="19" fillId="5" borderId="0" xfId="52" applyFont="1" applyFill="1" applyBorder="1" applyAlignment="1" applyProtection="1">
      <alignment horizontal="center"/>
      <protection/>
    </xf>
    <xf numFmtId="164" fontId="19" fillId="2" borderId="0" xfId="52" applyFont="1" applyFill="1" applyBorder="1" applyAlignment="1" applyProtection="1">
      <alignment horizontal="center"/>
      <protection/>
    </xf>
    <xf numFmtId="0" fontId="20" fillId="15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0" fillId="16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2" fillId="3" borderId="10" xfId="0" applyFont="1" applyFill="1" applyBorder="1" applyAlignment="1">
      <alignment/>
    </xf>
    <xf numFmtId="0" fontId="22" fillId="3" borderId="11" xfId="0" applyFont="1" applyFill="1" applyBorder="1" applyAlignment="1">
      <alignment vertical="top"/>
    </xf>
    <xf numFmtId="0" fontId="22" fillId="3" borderId="12" xfId="0" applyFont="1" applyFill="1" applyBorder="1" applyAlignment="1">
      <alignment horizontal="center"/>
    </xf>
    <xf numFmtId="1" fontId="22" fillId="3" borderId="13" xfId="0" applyNumberFormat="1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justify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2" fontId="20" fillId="3" borderId="14" xfId="0" applyNumberFormat="1" applyFont="1" applyFill="1" applyBorder="1" applyAlignment="1">
      <alignment horizontal="justify" vertical="center"/>
    </xf>
    <xf numFmtId="2" fontId="20" fillId="3" borderId="13" xfId="0" applyNumberFormat="1" applyFont="1" applyFill="1" applyBorder="1" applyAlignment="1">
      <alignment horizontal="justify" vertical="center"/>
    </xf>
    <xf numFmtId="0" fontId="20" fillId="3" borderId="14" xfId="0" applyFont="1" applyFill="1" applyBorder="1" applyAlignment="1">
      <alignment horizontal="center" vertical="center"/>
    </xf>
    <xf numFmtId="4" fontId="20" fillId="3" borderId="13" xfId="0" applyNumberFormat="1" applyFont="1" applyFill="1" applyBorder="1" applyAlignment="1">
      <alignment horizontal="justify" vertical="center"/>
    </xf>
    <xf numFmtId="2" fontId="20" fillId="3" borderId="13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8" borderId="10" xfId="0" applyFont="1" applyFill="1" applyBorder="1" applyAlignment="1">
      <alignment/>
    </xf>
    <xf numFmtId="0" fontId="25" fillId="8" borderId="11" xfId="0" applyFont="1" applyFill="1" applyBorder="1" applyAlignment="1">
      <alignment vertical="top"/>
    </xf>
    <xf numFmtId="0" fontId="25" fillId="8" borderId="12" xfId="0" applyFont="1" applyFill="1" applyBorder="1" applyAlignment="1">
      <alignment horizontal="left"/>
    </xf>
    <xf numFmtId="3" fontId="24" fillId="8" borderId="13" xfId="0" applyNumberFormat="1" applyFont="1" applyFill="1" applyBorder="1" applyAlignment="1">
      <alignment/>
    </xf>
    <xf numFmtId="3" fontId="24" fillId="8" borderId="13" xfId="0" applyNumberFormat="1" applyFont="1" applyFill="1" applyBorder="1" applyAlignment="1">
      <alignment horizontal="right"/>
    </xf>
    <xf numFmtId="4" fontId="24" fillId="8" borderId="13" xfId="0" applyNumberFormat="1" applyFont="1" applyFill="1" applyBorder="1" applyAlignment="1">
      <alignment horizontal="right" vertical="top"/>
    </xf>
    <xf numFmtId="4" fontId="24" fillId="8" borderId="13" xfId="0" applyNumberFormat="1" applyFont="1" applyFill="1" applyBorder="1" applyAlignment="1">
      <alignment horizontal="center"/>
    </xf>
    <xf numFmtId="3" fontId="24" fillId="8" borderId="15" xfId="0" applyNumberFormat="1" applyFont="1" applyFill="1" applyBorder="1" applyAlignment="1">
      <alignment horizontal="right"/>
    </xf>
    <xf numFmtId="0" fontId="24" fillId="8" borderId="15" xfId="0" applyFont="1" applyFill="1" applyBorder="1" applyAlignment="1">
      <alignment/>
    </xf>
    <xf numFmtId="2" fontId="24" fillId="8" borderId="13" xfId="0" applyNumberFormat="1" applyFont="1" applyFill="1" applyBorder="1" applyAlignment="1">
      <alignment/>
    </xf>
    <xf numFmtId="4" fontId="24" fillId="8" borderId="13" xfId="0" applyNumberFormat="1" applyFont="1" applyFill="1" applyBorder="1" applyAlignment="1">
      <alignment/>
    </xf>
    <xf numFmtId="10" fontId="26" fillId="8" borderId="14" xfId="57" applyNumberFormat="1" applyFont="1" applyFill="1" applyBorder="1" applyAlignment="1" applyProtection="1">
      <alignment/>
      <protection/>
    </xf>
    <xf numFmtId="4" fontId="20" fillId="0" borderId="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Fill="1" applyBorder="1" applyAlignment="1">
      <alignment vertical="top"/>
    </xf>
    <xf numFmtId="0" fontId="27" fillId="0" borderId="11" xfId="0" applyFont="1" applyFill="1" applyBorder="1" applyAlignment="1">
      <alignment horizontal="left"/>
    </xf>
    <xf numFmtId="3" fontId="27" fillId="0" borderId="14" xfId="0" applyNumberFormat="1" applyFont="1" applyFill="1" applyBorder="1" applyAlignment="1">
      <alignment/>
    </xf>
    <xf numFmtId="3" fontId="27" fillId="0" borderId="14" xfId="0" applyNumberFormat="1" applyFont="1" applyFill="1" applyBorder="1" applyAlignment="1">
      <alignment horizontal="right"/>
    </xf>
    <xf numFmtId="3" fontId="27" fillId="0" borderId="14" xfId="0" applyNumberFormat="1" applyFont="1" applyFill="1" applyBorder="1" applyAlignment="1">
      <alignment horizontal="right" vertical="top"/>
    </xf>
    <xf numFmtId="4" fontId="27" fillId="0" borderId="14" xfId="0" applyNumberFormat="1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2" fontId="27" fillId="0" borderId="14" xfId="0" applyNumberFormat="1" applyFont="1" applyFill="1" applyBorder="1" applyAlignment="1">
      <alignment/>
    </xf>
    <xf numFmtId="4" fontId="27" fillId="0" borderId="14" xfId="0" applyNumberFormat="1" applyFont="1" applyFill="1" applyBorder="1" applyAlignment="1">
      <alignment/>
    </xf>
    <xf numFmtId="4" fontId="27" fillId="5" borderId="14" xfId="0" applyNumberFormat="1" applyFont="1" applyFill="1" applyBorder="1" applyAlignment="1">
      <alignment/>
    </xf>
    <xf numFmtId="10" fontId="27" fillId="2" borderId="14" xfId="57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11" xfId="0" applyFont="1" applyFill="1" applyBorder="1" applyAlignment="1">
      <alignment horizontal="left"/>
    </xf>
    <xf numFmtId="3" fontId="28" fillId="0" borderId="14" xfId="0" applyNumberFormat="1" applyFont="1" applyFill="1" applyBorder="1" applyAlignment="1">
      <alignment horizontal="right"/>
    </xf>
    <xf numFmtId="4" fontId="28" fillId="0" borderId="14" xfId="0" applyNumberFormat="1" applyFont="1" applyFill="1" applyBorder="1" applyAlignment="1">
      <alignment/>
    </xf>
    <xf numFmtId="2" fontId="28" fillId="0" borderId="14" xfId="0" applyNumberFormat="1" applyFont="1" applyFill="1" applyBorder="1" applyAlignment="1">
      <alignment horizontal="left"/>
    </xf>
    <xf numFmtId="4" fontId="29" fillId="0" borderId="14" xfId="0" applyNumberFormat="1" applyFont="1" applyFill="1" applyBorder="1" applyAlignment="1">
      <alignment horizontal="right"/>
    </xf>
    <xf numFmtId="0" fontId="30" fillId="0" borderId="10" xfId="0" applyFont="1" applyBorder="1" applyAlignment="1">
      <alignment/>
    </xf>
    <xf numFmtId="0" fontId="30" fillId="0" borderId="11" xfId="0" applyFont="1" applyFill="1" applyBorder="1" applyAlignment="1">
      <alignment vertical="top"/>
    </xf>
    <xf numFmtId="0" fontId="27" fillId="0" borderId="11" xfId="0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14" xfId="57" applyNumberFormat="1" applyFont="1" applyFill="1" applyBorder="1" applyAlignment="1" applyProtection="1">
      <alignment horizontal="right"/>
      <protection/>
    </xf>
    <xf numFmtId="3" fontId="27" fillId="0" borderId="14" xfId="0" applyNumberFormat="1" applyFont="1" applyBorder="1" applyAlignment="1">
      <alignment horizontal="right"/>
    </xf>
    <xf numFmtId="4" fontId="27" fillId="0" borderId="14" xfId="57" applyNumberFormat="1" applyFont="1" applyFill="1" applyBorder="1" applyAlignment="1" applyProtection="1">
      <alignment horizontal="center"/>
      <protection/>
    </xf>
    <xf numFmtId="0" fontId="0" fillId="0" borderId="14" xfId="0" applyFont="1" applyBorder="1" applyAlignment="1">
      <alignment/>
    </xf>
    <xf numFmtId="4" fontId="27" fillId="0" borderId="14" xfId="0" applyNumberFormat="1" applyFont="1" applyBorder="1" applyAlignment="1">
      <alignment/>
    </xf>
    <xf numFmtId="2" fontId="27" fillId="0" borderId="14" xfId="0" applyNumberFormat="1" applyFont="1" applyBorder="1" applyAlignment="1">
      <alignment/>
    </xf>
    <xf numFmtId="0" fontId="26" fillId="2" borderId="10" xfId="0" applyFont="1" applyFill="1" applyBorder="1" applyAlignment="1">
      <alignment horizontal="right"/>
    </xf>
    <xf numFmtId="0" fontId="26" fillId="2" borderId="11" xfId="0" applyFont="1" applyFill="1" applyBorder="1" applyAlignment="1">
      <alignment/>
    </xf>
    <xf numFmtId="3" fontId="26" fillId="2" borderId="14" xfId="0" applyNumberFormat="1" applyFont="1" applyFill="1" applyBorder="1" applyAlignment="1">
      <alignment/>
    </xf>
    <xf numFmtId="3" fontId="26" fillId="2" borderId="14" xfId="0" applyNumberFormat="1" applyFont="1" applyFill="1" applyBorder="1" applyAlignment="1">
      <alignment horizontal="right"/>
    </xf>
    <xf numFmtId="4" fontId="26" fillId="2" borderId="14" xfId="0" applyNumberFormat="1" applyFont="1" applyFill="1" applyBorder="1" applyAlignment="1">
      <alignment horizontal="center"/>
    </xf>
    <xf numFmtId="0" fontId="20" fillId="2" borderId="14" xfId="0" applyFont="1" applyFill="1" applyBorder="1" applyAlignment="1">
      <alignment/>
    </xf>
    <xf numFmtId="2" fontId="26" fillId="2" borderId="14" xfId="0" applyNumberFormat="1" applyFont="1" applyFill="1" applyBorder="1" applyAlignment="1">
      <alignment/>
    </xf>
    <xf numFmtId="4" fontId="26" fillId="2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3" fontId="31" fillId="0" borderId="14" xfId="0" applyNumberFormat="1" applyFont="1" applyFill="1" applyBorder="1" applyAlignment="1">
      <alignment/>
    </xf>
    <xf numFmtId="3" fontId="32" fillId="0" borderId="14" xfId="0" applyNumberFormat="1" applyFont="1" applyFill="1" applyBorder="1" applyAlignment="1">
      <alignment horizontal="right"/>
    </xf>
    <xf numFmtId="4" fontId="32" fillId="0" borderId="14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2" fontId="31" fillId="0" borderId="14" xfId="0" applyNumberFormat="1" applyFont="1" applyFill="1" applyBorder="1" applyAlignment="1">
      <alignment/>
    </xf>
    <xf numFmtId="4" fontId="31" fillId="0" borderId="14" xfId="0" applyNumberFormat="1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3" fontId="34" fillId="0" borderId="14" xfId="0" applyNumberFormat="1" applyFont="1" applyFill="1" applyBorder="1" applyAlignment="1">
      <alignment/>
    </xf>
    <xf numFmtId="3" fontId="35" fillId="0" borderId="14" xfId="0" applyNumberFormat="1" applyFont="1" applyFill="1" applyBorder="1" applyAlignment="1">
      <alignment horizontal="right"/>
    </xf>
    <xf numFmtId="4" fontId="35" fillId="0" borderId="14" xfId="0" applyNumberFormat="1" applyFont="1" applyFill="1" applyBorder="1" applyAlignment="1">
      <alignment horizontal="center"/>
    </xf>
    <xf numFmtId="0" fontId="36" fillId="0" borderId="14" xfId="0" applyFont="1" applyFill="1" applyBorder="1" applyAlignment="1">
      <alignment/>
    </xf>
    <xf numFmtId="2" fontId="28" fillId="0" borderId="14" xfId="0" applyNumberFormat="1" applyFont="1" applyFill="1" applyBorder="1" applyAlignment="1">
      <alignment/>
    </xf>
    <xf numFmtId="4" fontId="34" fillId="0" borderId="14" xfId="0" applyNumberFormat="1" applyFont="1" applyFill="1" applyBorder="1" applyAlignment="1">
      <alignment/>
    </xf>
    <xf numFmtId="2" fontId="34" fillId="0" borderId="14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2" fillId="0" borderId="17" xfId="0" applyFont="1" applyFill="1" applyBorder="1" applyAlignment="1">
      <alignment/>
    </xf>
    <xf numFmtId="0" fontId="32" fillId="0" borderId="18" xfId="0" applyFont="1" applyFill="1" applyBorder="1" applyAlignment="1">
      <alignment/>
    </xf>
    <xf numFmtId="2" fontId="32" fillId="0" borderId="14" xfId="0" applyNumberFormat="1" applyFont="1" applyFill="1" applyBorder="1" applyAlignment="1">
      <alignment horizontal="right"/>
    </xf>
    <xf numFmtId="4" fontId="32" fillId="0" borderId="14" xfId="0" applyNumberFormat="1" applyFont="1" applyFill="1" applyBorder="1" applyAlignment="1">
      <alignment horizontal="right"/>
    </xf>
    <xf numFmtId="0" fontId="27" fillId="0" borderId="17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5" fontId="27" fillId="0" borderId="11" xfId="41" applyFont="1" applyFill="1" applyBorder="1" applyAlignment="1" applyProtection="1">
      <alignment horizontal="left"/>
      <protection/>
    </xf>
    <xf numFmtId="4" fontId="27" fillId="0" borderId="14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3" fontId="30" fillId="0" borderId="14" xfId="0" applyNumberFormat="1" applyFont="1" applyBorder="1" applyAlignment="1">
      <alignment horizontal="right"/>
    </xf>
    <xf numFmtId="3" fontId="28" fillId="0" borderId="14" xfId="0" applyNumberFormat="1" applyFont="1" applyBorder="1" applyAlignment="1">
      <alignment horizontal="right"/>
    </xf>
    <xf numFmtId="4" fontId="28" fillId="0" borderId="14" xfId="0" applyNumberFormat="1" applyFont="1" applyBorder="1" applyAlignment="1">
      <alignment/>
    </xf>
    <xf numFmtId="2" fontId="28" fillId="0" borderId="14" xfId="0" applyNumberFormat="1" applyFont="1" applyBorder="1" applyAlignment="1">
      <alignment horizontal="left"/>
    </xf>
    <xf numFmtId="4" fontId="34" fillId="0" borderId="14" xfId="0" applyNumberFormat="1" applyFont="1" applyBorder="1" applyAlignment="1">
      <alignment/>
    </xf>
    <xf numFmtId="2" fontId="27" fillId="15" borderId="14" xfId="0" applyNumberFormat="1" applyFont="1" applyFill="1" applyBorder="1" applyAlignment="1">
      <alignment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4" fontId="38" fillId="2" borderId="14" xfId="0" applyNumberFormat="1" applyFont="1" applyFill="1" applyBorder="1" applyAlignment="1">
      <alignment horizontal="center"/>
    </xf>
    <xf numFmtId="3" fontId="28" fillId="0" borderId="14" xfId="0" applyNumberFormat="1" applyFont="1" applyBorder="1" applyAlignment="1">
      <alignment/>
    </xf>
    <xf numFmtId="4" fontId="28" fillId="2" borderId="14" xfId="0" applyNumberFormat="1" applyFont="1" applyFill="1" applyBorder="1" applyAlignment="1">
      <alignment horizontal="center"/>
    </xf>
    <xf numFmtId="0" fontId="37" fillId="0" borderId="14" xfId="0" applyFont="1" applyBorder="1" applyAlignment="1">
      <alignment/>
    </xf>
    <xf numFmtId="2" fontId="28" fillId="0" borderId="14" xfId="0" applyNumberFormat="1" applyFont="1" applyBorder="1" applyAlignment="1">
      <alignment/>
    </xf>
    <xf numFmtId="0" fontId="37" fillId="0" borderId="0" xfId="0" applyFont="1" applyBorder="1" applyAlignment="1">
      <alignment/>
    </xf>
    <xf numFmtId="3" fontId="32" fillId="0" borderId="14" xfId="0" applyNumberFormat="1" applyFont="1" applyFill="1" applyBorder="1" applyAlignment="1">
      <alignment/>
    </xf>
    <xf numFmtId="2" fontId="32" fillId="0" borderId="14" xfId="0" applyNumberFormat="1" applyFont="1" applyFill="1" applyBorder="1" applyAlignment="1">
      <alignment/>
    </xf>
    <xf numFmtId="4" fontId="32" fillId="0" borderId="14" xfId="0" applyNumberFormat="1" applyFont="1" applyFill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8" xfId="0" applyFont="1" applyBorder="1" applyAlignment="1">
      <alignment/>
    </xf>
    <xf numFmtId="4" fontId="28" fillId="0" borderId="14" xfId="0" applyNumberFormat="1" applyFont="1" applyBorder="1" applyAlignment="1">
      <alignment horizontal="center"/>
    </xf>
    <xf numFmtId="2" fontId="27" fillId="5" borderId="14" xfId="0" applyNumberFormat="1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2" fontId="39" fillId="0" borderId="14" xfId="0" applyNumberFormat="1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2" fontId="40" fillId="0" borderId="14" xfId="0" applyNumberFormat="1" applyFont="1" applyBorder="1" applyAlignment="1">
      <alignment horizontal="right"/>
    </xf>
    <xf numFmtId="4" fontId="27" fillId="0" borderId="14" xfId="0" applyNumberFormat="1" applyFont="1" applyBorder="1" applyAlignment="1">
      <alignment horizontal="right"/>
    </xf>
    <xf numFmtId="4" fontId="39" fillId="0" borderId="14" xfId="0" applyNumberFormat="1" applyFont="1" applyBorder="1" applyAlignment="1">
      <alignment/>
    </xf>
    <xf numFmtId="4" fontId="40" fillId="0" borderId="14" xfId="0" applyNumberFormat="1" applyFont="1" applyBorder="1" applyAlignment="1">
      <alignment horizontal="left"/>
    </xf>
    <xf numFmtId="4" fontId="40" fillId="0" borderId="14" xfId="0" applyNumberFormat="1" applyFont="1" applyBorder="1" applyAlignment="1">
      <alignment horizontal="right"/>
    </xf>
    <xf numFmtId="0" fontId="27" fillId="0" borderId="12" xfId="0" applyFont="1" applyBorder="1" applyAlignment="1">
      <alignment/>
    </xf>
    <xf numFmtId="0" fontId="22" fillId="3" borderId="17" xfId="0" applyFont="1" applyFill="1" applyBorder="1" applyAlignment="1">
      <alignment/>
    </xf>
    <xf numFmtId="0" fontId="22" fillId="3" borderId="18" xfId="0" applyFont="1" applyFill="1" applyBorder="1" applyAlignment="1">
      <alignment vertical="top"/>
    </xf>
    <xf numFmtId="0" fontId="22" fillId="3" borderId="18" xfId="0" applyFont="1" applyFill="1" applyBorder="1" applyAlignment="1">
      <alignment horizontal="center"/>
    </xf>
    <xf numFmtId="1" fontId="22" fillId="3" borderId="20" xfId="0" applyNumberFormat="1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justify" vertical="center"/>
    </xf>
    <xf numFmtId="0" fontId="22" fillId="3" borderId="20" xfId="0" applyFont="1" applyFill="1" applyBorder="1" applyAlignment="1">
      <alignment horizontal="center" vertical="center"/>
    </xf>
    <xf numFmtId="2" fontId="20" fillId="3" borderId="20" xfId="0" applyNumberFormat="1" applyFont="1" applyFill="1" applyBorder="1" applyAlignment="1">
      <alignment horizontal="justify" vertical="center"/>
    </xf>
    <xf numFmtId="0" fontId="20" fillId="3" borderId="20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8" fillId="0" borderId="14" xfId="0" applyFont="1" applyBorder="1" applyAlignment="1">
      <alignment/>
    </xf>
    <xf numFmtId="4" fontId="28" fillId="0" borderId="14" xfId="0" applyNumberFormat="1" applyFont="1" applyBorder="1" applyAlignment="1">
      <alignment horizontal="left"/>
    </xf>
    <xf numFmtId="4" fontId="29" fillId="0" borderId="14" xfId="0" applyNumberFormat="1" applyFont="1" applyBorder="1" applyAlignment="1">
      <alignment horizontal="left"/>
    </xf>
    <xf numFmtId="3" fontId="38" fillId="0" borderId="14" xfId="0" applyNumberFormat="1" applyFont="1" applyBorder="1" applyAlignment="1">
      <alignment horizontal="right"/>
    </xf>
    <xf numFmtId="4" fontId="41" fillId="0" borderId="14" xfId="0" applyNumberFormat="1" applyFont="1" applyBorder="1" applyAlignment="1">
      <alignment horizontal="right"/>
    </xf>
    <xf numFmtId="4" fontId="27" fillId="2" borderId="14" xfId="0" applyNumberFormat="1" applyFont="1" applyFill="1" applyBorder="1" applyAlignment="1">
      <alignment horizontal="center"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4" fontId="29" fillId="0" borderId="14" xfId="0" applyNumberFormat="1" applyFont="1" applyBorder="1" applyAlignment="1">
      <alignment horizontal="right"/>
    </xf>
    <xf numFmtId="4" fontId="30" fillId="0" borderId="14" xfId="0" applyNumberFormat="1" applyFont="1" applyBorder="1" applyAlignment="1">
      <alignment/>
    </xf>
    <xf numFmtId="0" fontId="32" fillId="0" borderId="10" xfId="0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2" fontId="27" fillId="0" borderId="14" xfId="0" applyNumberFormat="1" applyFont="1" applyFill="1" applyBorder="1" applyAlignment="1">
      <alignment horizontal="right"/>
    </xf>
    <xf numFmtId="4" fontId="27" fillId="0" borderId="14" xfId="0" applyNumberFormat="1" applyFont="1" applyFill="1" applyBorder="1" applyAlignment="1">
      <alignment horizontal="right"/>
    </xf>
    <xf numFmtId="4" fontId="27" fillId="0" borderId="14" xfId="0" applyNumberFormat="1" applyFont="1" applyFill="1" applyBorder="1" applyAlignment="1">
      <alignment horizontal="left"/>
    </xf>
    <xf numFmtId="4" fontId="27" fillId="5" borderId="14" xfId="0" applyNumberFormat="1" applyFont="1" applyFill="1" applyBorder="1" applyAlignment="1">
      <alignment horizontal="right"/>
    </xf>
    <xf numFmtId="0" fontId="27" fillId="0" borderId="17" xfId="0" applyFont="1" applyFill="1" applyBorder="1" applyAlignment="1">
      <alignment horizontal="right"/>
    </xf>
    <xf numFmtId="3" fontId="27" fillId="0" borderId="14" xfId="0" applyNumberFormat="1" applyFont="1" applyFill="1" applyBorder="1" applyAlignment="1">
      <alignment horizontal="left"/>
    </xf>
    <xf numFmtId="4" fontId="40" fillId="0" borderId="14" xfId="0" applyNumberFormat="1" applyFont="1" applyFill="1" applyBorder="1" applyAlignment="1">
      <alignment horizontal="left"/>
    </xf>
    <xf numFmtId="0" fontId="27" fillId="0" borderId="19" xfId="0" applyFont="1" applyFill="1" applyBorder="1" applyAlignment="1">
      <alignment horizontal="right"/>
    </xf>
    <xf numFmtId="0" fontId="27" fillId="0" borderId="16" xfId="0" applyFont="1" applyFill="1" applyBorder="1" applyAlignment="1">
      <alignment/>
    </xf>
    <xf numFmtId="3" fontId="27" fillId="0" borderId="14" xfId="0" applyNumberFormat="1" applyFont="1" applyBorder="1" applyAlignment="1">
      <alignment horizontal="left"/>
    </xf>
    <xf numFmtId="4" fontId="27" fillId="15" borderId="14" xfId="0" applyNumberFormat="1" applyFont="1" applyFill="1" applyBorder="1" applyAlignment="1">
      <alignment/>
    </xf>
    <xf numFmtId="4" fontId="43" fillId="0" borderId="14" xfId="0" applyNumberFormat="1" applyFont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0" fontId="26" fillId="2" borderId="14" xfId="57" applyNumberFormat="1" applyFont="1" applyFill="1" applyBorder="1" applyAlignment="1" applyProtection="1">
      <alignment/>
      <protection/>
    </xf>
    <xf numFmtId="166" fontId="24" fillId="8" borderId="10" xfId="0" applyNumberFormat="1" applyFont="1" applyFill="1" applyBorder="1" applyAlignment="1">
      <alignment horizontal="left"/>
    </xf>
    <xf numFmtId="0" fontId="25" fillId="8" borderId="11" xfId="0" applyFont="1" applyFill="1" applyBorder="1" applyAlignment="1">
      <alignment/>
    </xf>
    <xf numFmtId="3" fontId="24" fillId="8" borderId="14" xfId="0" applyNumberFormat="1" applyFont="1" applyFill="1" applyBorder="1" applyAlignment="1">
      <alignment/>
    </xf>
    <xf numFmtId="4" fontId="24" fillId="8" borderId="14" xfId="0" applyNumberFormat="1" applyFont="1" applyFill="1" applyBorder="1" applyAlignment="1">
      <alignment/>
    </xf>
    <xf numFmtId="4" fontId="24" fillId="8" borderId="14" xfId="0" applyNumberFormat="1" applyFont="1" applyFill="1" applyBorder="1" applyAlignment="1">
      <alignment horizontal="center"/>
    </xf>
    <xf numFmtId="0" fontId="24" fillId="8" borderId="14" xfId="0" applyFont="1" applyFill="1" applyBorder="1" applyAlignment="1">
      <alignment/>
    </xf>
    <xf numFmtId="2" fontId="24" fillId="8" borderId="14" xfId="0" applyNumberFormat="1" applyFont="1" applyFill="1" applyBorder="1" applyAlignment="1">
      <alignment/>
    </xf>
    <xf numFmtId="0" fontId="27" fillId="0" borderId="18" xfId="0" applyFont="1" applyFill="1" applyBorder="1" applyAlignment="1">
      <alignment horizontal="left"/>
    </xf>
    <xf numFmtId="0" fontId="25" fillId="8" borderId="16" xfId="0" applyFont="1" applyFill="1" applyBorder="1" applyAlignment="1">
      <alignment/>
    </xf>
    <xf numFmtId="4" fontId="38" fillId="0" borderId="14" xfId="0" applyNumberFormat="1" applyFont="1" applyBorder="1" applyAlignment="1">
      <alignment horizontal="right"/>
    </xf>
    <xf numFmtId="0" fontId="28" fillId="0" borderId="14" xfId="0" applyFont="1" applyBorder="1" applyAlignment="1">
      <alignment horizontal="left"/>
    </xf>
    <xf numFmtId="4" fontId="28" fillId="5" borderId="14" xfId="0" applyNumberFormat="1" applyFont="1" applyFill="1" applyBorder="1" applyAlignment="1">
      <alignment horizontal="left"/>
    </xf>
    <xf numFmtId="4" fontId="28" fillId="0" borderId="14" xfId="0" applyNumberFormat="1" applyFont="1" applyBorder="1" applyAlignment="1">
      <alignment horizontal="right"/>
    </xf>
    <xf numFmtId="4" fontId="28" fillId="15" borderId="14" xfId="0" applyNumberFormat="1" applyFont="1" applyFill="1" applyBorder="1" applyAlignment="1">
      <alignment horizontal="left"/>
    </xf>
    <xf numFmtId="2" fontId="27" fillId="0" borderId="14" xfId="0" applyNumberFormat="1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4" fontId="27" fillId="0" borderId="14" xfId="0" applyNumberFormat="1" applyFont="1" applyBorder="1" applyAlignment="1">
      <alignment horizontal="left"/>
    </xf>
    <xf numFmtId="3" fontId="28" fillId="0" borderId="14" xfId="0" applyNumberFormat="1" applyFont="1" applyBorder="1" applyAlignment="1">
      <alignment horizontal="left"/>
    </xf>
    <xf numFmtId="0" fontId="27" fillId="0" borderId="15" xfId="0" applyFont="1" applyFill="1" applyBorder="1" applyAlignment="1">
      <alignment/>
    </xf>
    <xf numFmtId="49" fontId="20" fillId="16" borderId="10" xfId="0" applyNumberFormat="1" applyFont="1" applyFill="1" applyBorder="1" applyAlignment="1">
      <alignment horizontal="right"/>
    </xf>
    <xf numFmtId="0" fontId="27" fillId="16" borderId="12" xfId="0" applyFont="1" applyFill="1" applyBorder="1" applyAlignment="1">
      <alignment/>
    </xf>
    <xf numFmtId="0" fontId="20" fillId="16" borderId="10" xfId="0" applyFont="1" applyFill="1" applyBorder="1" applyAlignment="1">
      <alignment/>
    </xf>
    <xf numFmtId="3" fontId="26" fillId="16" borderId="14" xfId="0" applyNumberFormat="1" applyFont="1" applyFill="1" applyBorder="1" applyAlignment="1">
      <alignment horizontal="right"/>
    </xf>
    <xf numFmtId="4" fontId="26" fillId="16" borderId="14" xfId="0" applyNumberFormat="1" applyFont="1" applyFill="1" applyBorder="1" applyAlignment="1">
      <alignment horizontal="right"/>
    </xf>
    <xf numFmtId="4" fontId="26" fillId="16" borderId="14" xfId="0" applyNumberFormat="1" applyFont="1" applyFill="1" applyBorder="1" applyAlignment="1">
      <alignment horizontal="center"/>
    </xf>
    <xf numFmtId="2" fontId="26" fillId="16" borderId="14" xfId="0" applyNumberFormat="1" applyFont="1" applyFill="1" applyBorder="1" applyAlignment="1">
      <alignment horizontal="right"/>
    </xf>
    <xf numFmtId="10" fontId="26" fillId="16" borderId="14" xfId="57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 horizontal="left"/>
    </xf>
    <xf numFmtId="4" fontId="27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right"/>
    </xf>
    <xf numFmtId="2" fontId="20" fillId="2" borderId="0" xfId="0" applyNumberFormat="1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justify" vertical="center"/>
    </xf>
    <xf numFmtId="2" fontId="20" fillId="3" borderId="15" xfId="0" applyNumberFormat="1" applyFont="1" applyFill="1" applyBorder="1" applyAlignment="1">
      <alignment horizontal="justify" vertical="center"/>
    </xf>
    <xf numFmtId="2" fontId="20" fillId="3" borderId="14" xfId="0" applyNumberFormat="1" applyFont="1" applyFill="1" applyBorder="1" applyAlignment="1">
      <alignment horizontal="center" vertical="center"/>
    </xf>
    <xf numFmtId="0" fontId="26" fillId="8" borderId="14" xfId="0" applyFont="1" applyFill="1" applyBorder="1" applyAlignment="1">
      <alignment/>
    </xf>
    <xf numFmtId="1" fontId="24" fillId="8" borderId="14" xfId="0" applyNumberFormat="1" applyFont="1" applyFill="1" applyBorder="1" applyAlignment="1">
      <alignment/>
    </xf>
    <xf numFmtId="2" fontId="26" fillId="8" borderId="14" xfId="0" applyNumberFormat="1" applyFont="1" applyFill="1" applyBorder="1" applyAlignment="1">
      <alignment/>
    </xf>
    <xf numFmtId="4" fontId="26" fillId="8" borderId="14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7" fillId="0" borderId="14" xfId="0" applyFont="1" applyFill="1" applyBorder="1" applyAlignment="1">
      <alignment horizontal="right"/>
    </xf>
    <xf numFmtId="0" fontId="39" fillId="0" borderId="14" xfId="0" applyFont="1" applyBorder="1" applyAlignment="1">
      <alignment/>
    </xf>
    <xf numFmtId="1" fontId="28" fillId="0" borderId="14" xfId="0" applyNumberFormat="1" applyFont="1" applyFill="1" applyBorder="1" applyAlignment="1">
      <alignment horizontal="right"/>
    </xf>
    <xf numFmtId="0" fontId="28" fillId="0" borderId="14" xfId="0" applyFont="1" applyFill="1" applyBorder="1" applyAlignment="1">
      <alignment horizontal="right"/>
    </xf>
    <xf numFmtId="4" fontId="28" fillId="0" borderId="14" xfId="0" applyNumberFormat="1" applyFont="1" applyFill="1" applyBorder="1" applyAlignment="1">
      <alignment horizontal="right"/>
    </xf>
    <xf numFmtId="2" fontId="28" fillId="0" borderId="20" xfId="0" applyNumberFormat="1" applyFont="1" applyFill="1" applyBorder="1" applyAlignment="1">
      <alignment/>
    </xf>
    <xf numFmtId="0" fontId="24" fillId="16" borderId="14" xfId="0" applyFont="1" applyFill="1" applyBorder="1" applyAlignment="1">
      <alignment/>
    </xf>
    <xf numFmtId="2" fontId="24" fillId="16" borderId="14" xfId="0" applyNumberFormat="1" applyFont="1" applyFill="1" applyBorder="1" applyAlignment="1">
      <alignment/>
    </xf>
    <xf numFmtId="4" fontId="24" fillId="16" borderId="14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 vertical="center"/>
    </xf>
    <xf numFmtId="3" fontId="24" fillId="8" borderId="14" xfId="0" applyNumberFormat="1" applyFont="1" applyFill="1" applyBorder="1" applyAlignment="1">
      <alignment horizontal="right"/>
    </xf>
    <xf numFmtId="4" fontId="24" fillId="8" borderId="14" xfId="0" applyNumberFormat="1" applyFont="1" applyFill="1" applyBorder="1" applyAlignment="1">
      <alignment horizontal="right"/>
    </xf>
    <xf numFmtId="4" fontId="27" fillId="5" borderId="14" xfId="0" applyNumberFormat="1" applyFont="1" applyFill="1" applyBorder="1" applyAlignment="1">
      <alignment horizontal="left"/>
    </xf>
    <xf numFmtId="4" fontId="27" fillId="15" borderId="14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3" fontId="39" fillId="0" borderId="14" xfId="0" applyNumberFormat="1" applyFont="1" applyBorder="1" applyAlignment="1">
      <alignment/>
    </xf>
    <xf numFmtId="3" fontId="28" fillId="0" borderId="14" xfId="0" applyNumberFormat="1" applyFont="1" applyFill="1" applyBorder="1" applyAlignment="1">
      <alignment horizontal="left"/>
    </xf>
    <xf numFmtId="0" fontId="27" fillId="0" borderId="19" xfId="0" applyFont="1" applyFill="1" applyBorder="1" applyAlignment="1">
      <alignment/>
    </xf>
    <xf numFmtId="3" fontId="25" fillId="2" borderId="14" xfId="0" applyNumberFormat="1" applyFont="1" applyFill="1" applyBorder="1" applyAlignment="1">
      <alignment/>
    </xf>
    <xf numFmtId="3" fontId="24" fillId="16" borderId="14" xfId="0" applyNumberFormat="1" applyFont="1" applyFill="1" applyBorder="1" applyAlignment="1">
      <alignment/>
    </xf>
    <xf numFmtId="49" fontId="20" fillId="2" borderId="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3" fontId="25" fillId="2" borderId="0" xfId="0" applyNumberFormat="1" applyFont="1" applyFill="1" applyBorder="1" applyAlignment="1">
      <alignment/>
    </xf>
    <xf numFmtId="3" fontId="20" fillId="2" borderId="0" xfId="0" applyNumberFormat="1" applyFont="1" applyFill="1" applyBorder="1" applyAlignment="1">
      <alignment horizontal="right"/>
    </xf>
    <xf numFmtId="4" fontId="20" fillId="2" borderId="0" xfId="0" applyNumberFormat="1" applyFont="1" applyFill="1" applyBorder="1" applyAlignment="1">
      <alignment horizontal="right"/>
    </xf>
    <xf numFmtId="4" fontId="20" fillId="2" borderId="0" xfId="0" applyNumberFormat="1" applyFont="1" applyFill="1" applyBorder="1" applyAlignment="1">
      <alignment horizontal="center"/>
    </xf>
    <xf numFmtId="2" fontId="25" fillId="2" borderId="0" xfId="0" applyNumberFormat="1" applyFont="1" applyFill="1" applyBorder="1" applyAlignment="1">
      <alignment/>
    </xf>
    <xf numFmtId="4" fontId="25" fillId="2" borderId="0" xfId="0" applyNumberFormat="1" applyFont="1" applyFill="1" applyBorder="1" applyAlignment="1">
      <alignment/>
    </xf>
    <xf numFmtId="3" fontId="20" fillId="2" borderId="0" xfId="0" applyNumberFormat="1" applyFont="1" applyFill="1" applyBorder="1" applyAlignment="1">
      <alignment horizontal="center"/>
    </xf>
    <xf numFmtId="3" fontId="20" fillId="16" borderId="0" xfId="0" applyNumberFormat="1" applyFont="1" applyFill="1" applyBorder="1" applyAlignment="1">
      <alignment horizontal="center"/>
    </xf>
    <xf numFmtId="10" fontId="26" fillId="2" borderId="0" xfId="57" applyNumberFormat="1" applyFont="1" applyFill="1" applyBorder="1" applyAlignment="1" applyProtection="1">
      <alignment/>
      <protection/>
    </xf>
    <xf numFmtId="0" fontId="22" fillId="3" borderId="11" xfId="0" applyFont="1" applyFill="1" applyBorder="1" applyAlignment="1">
      <alignment horizontal="center"/>
    </xf>
    <xf numFmtId="1" fontId="22" fillId="3" borderId="14" xfId="0" applyNumberFormat="1" applyFont="1" applyFill="1" applyBorder="1" applyAlignment="1">
      <alignment horizontal="center" vertical="center"/>
    </xf>
    <xf numFmtId="4" fontId="20" fillId="3" borderId="14" xfId="0" applyNumberFormat="1" applyFont="1" applyFill="1" applyBorder="1" applyAlignment="1">
      <alignment horizontal="justify" vertical="center"/>
    </xf>
    <xf numFmtId="0" fontId="24" fillId="8" borderId="21" xfId="0" applyFont="1" applyFill="1" applyBorder="1" applyAlignment="1">
      <alignment/>
    </xf>
    <xf numFmtId="0" fontId="25" fillId="8" borderId="22" xfId="0" applyFont="1" applyFill="1" applyBorder="1" applyAlignment="1">
      <alignment/>
    </xf>
    <xf numFmtId="0" fontId="43" fillId="0" borderId="14" xfId="0" applyFont="1" applyBorder="1" applyAlignment="1">
      <alignment/>
    </xf>
    <xf numFmtId="0" fontId="26" fillId="0" borderId="17" xfId="0" applyFont="1" applyFill="1" applyBorder="1" applyAlignment="1">
      <alignment/>
    </xf>
    <xf numFmtId="0" fontId="26" fillId="0" borderId="18" xfId="0" applyFont="1" applyBorder="1" applyAlignment="1">
      <alignment/>
    </xf>
    <xf numFmtId="0" fontId="26" fillId="0" borderId="23" xfId="0" applyFont="1" applyFill="1" applyBorder="1" applyAlignment="1">
      <alignment/>
    </xf>
    <xf numFmtId="3" fontId="26" fillId="0" borderId="20" xfId="0" applyNumberFormat="1" applyFont="1" applyBorder="1" applyAlignment="1">
      <alignment horizontal="right"/>
    </xf>
    <xf numFmtId="3" fontId="26" fillId="0" borderId="20" xfId="0" applyNumberFormat="1" applyFont="1" applyFill="1" applyBorder="1" applyAlignment="1">
      <alignment horizontal="right"/>
    </xf>
    <xf numFmtId="4" fontId="26" fillId="0" borderId="20" xfId="0" applyNumberFormat="1" applyFont="1" applyBorder="1" applyAlignment="1">
      <alignment horizontal="center"/>
    </xf>
    <xf numFmtId="0" fontId="24" fillId="8" borderId="17" xfId="0" applyFont="1" applyFill="1" applyBorder="1" applyAlignment="1">
      <alignment/>
    </xf>
    <xf numFmtId="0" fontId="25" fillId="8" borderId="18" xfId="0" applyFont="1" applyFill="1" applyBorder="1" applyAlignment="1">
      <alignment/>
    </xf>
    <xf numFmtId="0" fontId="30" fillId="0" borderId="14" xfId="0" applyFont="1" applyBorder="1" applyAlignment="1">
      <alignment horizontal="left"/>
    </xf>
    <xf numFmtId="4" fontId="30" fillId="0" borderId="14" xfId="0" applyNumberFormat="1" applyFont="1" applyBorder="1" applyAlignment="1">
      <alignment horizontal="right"/>
    </xf>
    <xf numFmtId="4" fontId="30" fillId="15" borderId="14" xfId="0" applyNumberFormat="1" applyFont="1" applyFill="1" applyBorder="1" applyAlignment="1">
      <alignment horizontal="left"/>
    </xf>
    <xf numFmtId="0" fontId="30" fillId="0" borderId="14" xfId="0" applyFont="1" applyBorder="1" applyAlignment="1">
      <alignment/>
    </xf>
    <xf numFmtId="0" fontId="27" fillId="0" borderId="13" xfId="0" applyFont="1" applyBorder="1" applyAlignment="1">
      <alignment/>
    </xf>
    <xf numFmtId="3" fontId="27" fillId="0" borderId="13" xfId="0" applyNumberFormat="1" applyFont="1" applyBorder="1" applyAlignment="1">
      <alignment horizontal="right"/>
    </xf>
    <xf numFmtId="4" fontId="27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" fontId="27" fillId="0" borderId="13" xfId="0" applyNumberFormat="1" applyFont="1" applyBorder="1" applyAlignment="1">
      <alignment/>
    </xf>
    <xf numFmtId="4" fontId="27" fillId="0" borderId="13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4" fontId="27" fillId="0" borderId="0" xfId="0" applyNumberFormat="1" applyFont="1" applyBorder="1" applyAlignment="1">
      <alignment horizontal="center"/>
    </xf>
    <xf numFmtId="4" fontId="27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 horizontal="right"/>
    </xf>
    <xf numFmtId="0" fontId="27" fillId="0" borderId="24" xfId="0" applyFont="1" applyBorder="1" applyAlignment="1">
      <alignment/>
    </xf>
    <xf numFmtId="0" fontId="24" fillId="8" borderId="11" xfId="0" applyFont="1" applyFill="1" applyBorder="1" applyAlignment="1">
      <alignment/>
    </xf>
    <xf numFmtId="0" fontId="26" fillId="0" borderId="0" xfId="0" applyFont="1" applyBorder="1" applyAlignment="1">
      <alignment/>
    </xf>
    <xf numFmtId="3" fontId="27" fillId="0" borderId="24" xfId="0" applyNumberFormat="1" applyFont="1" applyBorder="1" applyAlignment="1">
      <alignment/>
    </xf>
    <xf numFmtId="4" fontId="27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4" fontId="27" fillId="0" borderId="24" xfId="0" applyNumberFormat="1" applyFont="1" applyBorder="1" applyAlignment="1">
      <alignment/>
    </xf>
    <xf numFmtId="2" fontId="27" fillId="0" borderId="24" xfId="0" applyNumberFormat="1" applyFont="1" applyBorder="1" applyAlignment="1">
      <alignment/>
    </xf>
    <xf numFmtId="0" fontId="28" fillId="2" borderId="0" xfId="0" applyFont="1" applyFill="1" applyBorder="1" applyAlignment="1">
      <alignment/>
    </xf>
    <xf numFmtId="0" fontId="44" fillId="0" borderId="14" xfId="0" applyFont="1" applyBorder="1" applyAlignment="1">
      <alignment/>
    </xf>
    <xf numFmtId="0" fontId="27" fillId="2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4" fontId="27" fillId="0" borderId="14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27" fillId="2" borderId="12" xfId="0" applyFont="1" applyFill="1" applyBorder="1" applyAlignment="1">
      <alignment/>
    </xf>
    <xf numFmtId="2" fontId="27" fillId="2" borderId="14" xfId="0" applyNumberFormat="1" applyFont="1" applyFill="1" applyBorder="1" applyAlignment="1">
      <alignment/>
    </xf>
    <xf numFmtId="4" fontId="27" fillId="2" borderId="14" xfId="0" applyNumberFormat="1" applyFont="1" applyFill="1" applyBorder="1" applyAlignment="1">
      <alignment/>
    </xf>
    <xf numFmtId="2" fontId="38" fillId="2" borderId="14" xfId="0" applyNumberFormat="1" applyFont="1" applyFill="1" applyBorder="1" applyAlignment="1">
      <alignment/>
    </xf>
    <xf numFmtId="0" fontId="29" fillId="2" borderId="0" xfId="0" applyFont="1" applyFill="1" applyBorder="1" applyAlignment="1">
      <alignment/>
    </xf>
    <xf numFmtId="4" fontId="29" fillId="5" borderId="14" xfId="0" applyNumberFormat="1" applyFont="1" applyFill="1" applyBorder="1" applyAlignment="1">
      <alignment horizontal="left"/>
    </xf>
    <xf numFmtId="2" fontId="29" fillId="2" borderId="14" xfId="0" applyNumberFormat="1" applyFont="1" applyFill="1" applyBorder="1" applyAlignment="1">
      <alignment horizontal="left"/>
    </xf>
    <xf numFmtId="0" fontId="26" fillId="0" borderId="18" xfId="0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4" fontId="26" fillId="0" borderId="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/>
    </xf>
    <xf numFmtId="2" fontId="27" fillId="0" borderId="12" xfId="0" applyNumberFormat="1" applyFont="1" applyBorder="1" applyAlignment="1">
      <alignment/>
    </xf>
    <xf numFmtId="2" fontId="27" fillId="0" borderId="25" xfId="0" applyNumberFormat="1" applyFont="1" applyBorder="1" applyAlignment="1">
      <alignment/>
    </xf>
    <xf numFmtId="0" fontId="26" fillId="16" borderId="14" xfId="0" applyFont="1" applyFill="1" applyBorder="1" applyAlignment="1">
      <alignment/>
    </xf>
    <xf numFmtId="0" fontId="27" fillId="0" borderId="16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27" fillId="0" borderId="26" xfId="0" applyFont="1" applyFill="1" applyBorder="1" applyAlignment="1">
      <alignment/>
    </xf>
    <xf numFmtId="0" fontId="40" fillId="0" borderId="27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4" xfId="0" applyFont="1" applyBorder="1" applyAlignment="1">
      <alignment horizontal="left"/>
    </xf>
    <xf numFmtId="0" fontId="27" fillId="0" borderId="14" xfId="0" applyFont="1" applyBorder="1" applyAlignment="1">
      <alignment horizontal="right"/>
    </xf>
    <xf numFmtId="0" fontId="26" fillId="0" borderId="10" xfId="0" applyFont="1" applyFill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Fill="1" applyBorder="1" applyAlignment="1">
      <alignment/>
    </xf>
    <xf numFmtId="3" fontId="26" fillId="0" borderId="20" xfId="0" applyNumberFormat="1" applyFont="1" applyBorder="1" applyAlignment="1">
      <alignment/>
    </xf>
    <xf numFmtId="4" fontId="26" fillId="0" borderId="19" xfId="0" applyNumberFormat="1" applyFont="1" applyBorder="1" applyAlignment="1">
      <alignment/>
    </xf>
    <xf numFmtId="2" fontId="27" fillId="0" borderId="14" xfId="0" applyNumberFormat="1" applyFont="1" applyBorder="1" applyAlignment="1">
      <alignment horizontal="right"/>
    </xf>
    <xf numFmtId="2" fontId="26" fillId="16" borderId="14" xfId="0" applyNumberFormat="1" applyFont="1" applyFill="1" applyBorder="1" applyAlignment="1">
      <alignment/>
    </xf>
    <xf numFmtId="2" fontId="20" fillId="2" borderId="13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/>
    </xf>
    <xf numFmtId="3" fontId="29" fillId="0" borderId="14" xfId="0" applyNumberFormat="1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29" fillId="0" borderId="14" xfId="0" applyFont="1" applyBorder="1" applyAlignment="1">
      <alignment/>
    </xf>
    <xf numFmtId="3" fontId="29" fillId="0" borderId="13" xfId="0" applyNumberFormat="1" applyFont="1" applyBorder="1" applyAlignment="1">
      <alignment horizontal="left"/>
    </xf>
    <xf numFmtId="4" fontId="29" fillId="0" borderId="13" xfId="0" applyNumberFormat="1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29" fillId="0" borderId="13" xfId="0" applyFont="1" applyBorder="1" applyAlignment="1">
      <alignment/>
    </xf>
    <xf numFmtId="4" fontId="27" fillId="5" borderId="13" xfId="0" applyNumberFormat="1" applyFont="1" applyFill="1" applyBorder="1" applyAlignment="1">
      <alignment/>
    </xf>
    <xf numFmtId="0" fontId="38" fillId="0" borderId="13" xfId="0" applyFont="1" applyBorder="1" applyAlignment="1">
      <alignment/>
    </xf>
    <xf numFmtId="4" fontId="38" fillId="0" borderId="13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2" xfId="0" applyFont="1" applyBorder="1" applyAlignment="1">
      <alignment/>
    </xf>
    <xf numFmtId="0" fontId="26" fillId="0" borderId="0" xfId="0" applyFont="1" applyFill="1" applyBorder="1" applyAlignment="1">
      <alignment/>
    </xf>
    <xf numFmtId="3" fontId="26" fillId="0" borderId="24" xfId="0" applyNumberFormat="1" applyFont="1" applyBorder="1" applyAlignment="1">
      <alignment/>
    </xf>
    <xf numFmtId="4" fontId="26" fillId="0" borderId="24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26" fillId="0" borderId="24" xfId="0" applyNumberFormat="1" applyFont="1" applyBorder="1" applyAlignment="1">
      <alignment/>
    </xf>
    <xf numFmtId="0" fontId="0" fillId="2" borderId="14" xfId="0" applyFont="1" applyFill="1" applyBorder="1" applyAlignment="1">
      <alignment/>
    </xf>
    <xf numFmtId="0" fontId="20" fillId="2" borderId="14" xfId="0" applyFont="1" applyFill="1" applyBorder="1" applyAlignment="1">
      <alignment horizontal="center"/>
    </xf>
    <xf numFmtId="3" fontId="46" fillId="2" borderId="0" xfId="0" applyNumberFormat="1" applyFont="1" applyFill="1" applyBorder="1" applyAlignment="1">
      <alignment/>
    </xf>
    <xf numFmtId="49" fontId="2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2" fillId="2" borderId="0" xfId="0" applyFont="1" applyFill="1" applyBorder="1" applyAlignment="1">
      <alignment vertical="top"/>
    </xf>
    <xf numFmtId="0" fontId="22" fillId="2" borderId="0" xfId="0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justify" vertical="center"/>
    </xf>
    <xf numFmtId="0" fontId="22" fillId="2" borderId="0" xfId="0" applyFont="1" applyFill="1" applyBorder="1" applyAlignment="1">
      <alignment horizontal="center" vertical="center"/>
    </xf>
    <xf numFmtId="2" fontId="20" fillId="2" borderId="0" xfId="0" applyNumberFormat="1" applyFont="1" applyFill="1" applyBorder="1" applyAlignment="1">
      <alignment horizontal="justify" vertical="center"/>
    </xf>
    <xf numFmtId="3" fontId="20" fillId="2" borderId="0" xfId="0" applyNumberFormat="1" applyFont="1" applyFill="1" applyBorder="1" applyAlignment="1">
      <alignment horizontal="justify" vertical="center"/>
    </xf>
    <xf numFmtId="4" fontId="22" fillId="2" borderId="0" xfId="0" applyNumberFormat="1" applyFont="1" applyFill="1" applyBorder="1" applyAlignment="1">
      <alignment horizontal="justify" vertical="center"/>
    </xf>
    <xf numFmtId="0" fontId="24" fillId="2" borderId="0" xfId="0" applyFont="1" applyFill="1" applyBorder="1" applyAlignment="1">
      <alignment/>
    </xf>
    <xf numFmtId="3" fontId="24" fillId="2" borderId="0" xfId="0" applyNumberFormat="1" applyFont="1" applyFill="1" applyBorder="1" applyAlignment="1">
      <alignment/>
    </xf>
    <xf numFmtId="3" fontId="24" fillId="2" borderId="0" xfId="0" applyNumberFormat="1" applyFont="1" applyFill="1" applyBorder="1" applyAlignment="1">
      <alignment horizontal="right"/>
    </xf>
    <xf numFmtId="4" fontId="24" fillId="2" borderId="0" xfId="0" applyNumberFormat="1" applyFont="1" applyFill="1" applyBorder="1" applyAlignment="1">
      <alignment horizontal="right"/>
    </xf>
    <xf numFmtId="4" fontId="24" fillId="2" borderId="0" xfId="0" applyNumberFormat="1" applyFont="1" applyFill="1" applyBorder="1" applyAlignment="1">
      <alignment horizontal="center"/>
    </xf>
    <xf numFmtId="4" fontId="24" fillId="2" borderId="0" xfId="0" applyNumberFormat="1" applyFont="1" applyFill="1" applyBorder="1" applyAlignment="1">
      <alignment/>
    </xf>
    <xf numFmtId="3" fontId="27" fillId="2" borderId="0" xfId="0" applyNumberFormat="1" applyFont="1" applyFill="1" applyBorder="1" applyAlignment="1">
      <alignment/>
    </xf>
    <xf numFmtId="4" fontId="27" fillId="2" borderId="0" xfId="0" applyNumberFormat="1" applyFont="1" applyFill="1" applyBorder="1" applyAlignment="1">
      <alignment horizontal="center"/>
    </xf>
    <xf numFmtId="2" fontId="27" fillId="2" borderId="0" xfId="0" applyNumberFormat="1" applyFont="1" applyFill="1" applyBorder="1" applyAlignment="1">
      <alignment/>
    </xf>
    <xf numFmtId="4" fontId="27" fillId="2" borderId="0" xfId="0" applyNumberFormat="1" applyFont="1" applyFill="1" applyBorder="1" applyAlignment="1">
      <alignment/>
    </xf>
    <xf numFmtId="10" fontId="27" fillId="2" borderId="0" xfId="57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0" fontId="26" fillId="8" borderId="0" xfId="57" applyNumberFormat="1" applyFont="1" applyFill="1" applyBorder="1" applyAlignment="1" applyProtection="1">
      <alignment/>
      <protection/>
    </xf>
    <xf numFmtId="0" fontId="43" fillId="0" borderId="0" xfId="0" applyFont="1" applyBorder="1" applyAlignment="1">
      <alignment/>
    </xf>
    <xf numFmtId="0" fontId="39" fillId="0" borderId="0" xfId="0" applyFont="1" applyBorder="1" applyAlignment="1">
      <alignment/>
    </xf>
    <xf numFmtId="2" fontId="20" fillId="3" borderId="10" xfId="0" applyNumberFormat="1" applyFont="1" applyFill="1" applyBorder="1" applyAlignment="1">
      <alignment horizontal="justify" vertical="center"/>
    </xf>
    <xf numFmtId="10" fontId="26" fillId="8" borderId="24" xfId="57" applyNumberFormat="1" applyFont="1" applyFill="1" applyBorder="1" applyAlignment="1" applyProtection="1">
      <alignment/>
      <protection/>
    </xf>
    <xf numFmtId="0" fontId="26" fillId="0" borderId="11" xfId="0" applyFont="1" applyFill="1" applyBorder="1" applyAlignment="1">
      <alignment/>
    </xf>
    <xf numFmtId="3" fontId="26" fillId="8" borderId="14" xfId="0" applyNumberFormat="1" applyFont="1" applyFill="1" applyBorder="1" applyAlignment="1">
      <alignment horizontal="right"/>
    </xf>
    <xf numFmtId="4" fontId="26" fillId="8" borderId="14" xfId="0" applyNumberFormat="1" applyFont="1" applyFill="1" applyBorder="1" applyAlignment="1">
      <alignment horizontal="right"/>
    </xf>
    <xf numFmtId="0" fontId="26" fillId="0" borderId="10" xfId="0" applyFont="1" applyBorder="1" applyAlignment="1">
      <alignment/>
    </xf>
    <xf numFmtId="0" fontId="26" fillId="0" borderId="11" xfId="0" applyFont="1" applyFill="1" applyBorder="1" applyAlignment="1">
      <alignment vertical="top"/>
    </xf>
    <xf numFmtId="0" fontId="26" fillId="0" borderId="11" xfId="0" applyFont="1" applyFill="1" applyBorder="1" applyAlignment="1">
      <alignment horizontal="left"/>
    </xf>
    <xf numFmtId="3" fontId="26" fillId="0" borderId="14" xfId="0" applyNumberFormat="1" applyFont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4" fontId="40" fillId="0" borderId="14" xfId="0" applyNumberFormat="1" applyFont="1" applyBorder="1" applyAlignment="1">
      <alignment/>
    </xf>
    <xf numFmtId="0" fontId="27" fillId="2" borderId="11" xfId="0" applyFont="1" applyFill="1" applyBorder="1" applyAlignment="1">
      <alignment/>
    </xf>
    <xf numFmtId="4" fontId="41" fillId="0" borderId="14" xfId="0" applyNumberFormat="1" applyFont="1" applyBorder="1" applyAlignment="1">
      <alignment horizontal="left"/>
    </xf>
    <xf numFmtId="0" fontId="27" fillId="2" borderId="11" xfId="0" applyFont="1" applyFill="1" applyBorder="1" applyAlignment="1">
      <alignment horizontal="left"/>
    </xf>
    <xf numFmtId="3" fontId="26" fillId="0" borderId="14" xfId="0" applyNumberFormat="1" applyFont="1" applyBorder="1" applyAlignment="1">
      <alignment/>
    </xf>
    <xf numFmtId="4" fontId="26" fillId="0" borderId="14" xfId="0" applyNumberFormat="1" applyFont="1" applyBorder="1" applyAlignment="1">
      <alignment horizontal="center"/>
    </xf>
    <xf numFmtId="4" fontId="26" fillId="0" borderId="14" xfId="0" applyNumberFormat="1" applyFont="1" applyBorder="1" applyAlignment="1">
      <alignment/>
    </xf>
    <xf numFmtId="4" fontId="40" fillId="5" borderId="14" xfId="0" applyNumberFormat="1" applyFont="1" applyFill="1" applyBorder="1" applyAlignment="1">
      <alignment horizontal="left"/>
    </xf>
    <xf numFmtId="2" fontId="40" fillId="0" borderId="14" xfId="0" applyNumberFormat="1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27" fillId="0" borderId="10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0" fontId="29" fillId="0" borderId="11" xfId="0" applyFont="1" applyFill="1" applyBorder="1" applyAlignment="1">
      <alignment horizontal="left"/>
    </xf>
    <xf numFmtId="3" fontId="29" fillId="0" borderId="14" xfId="0" applyNumberFormat="1" applyFont="1" applyFill="1" applyBorder="1" applyAlignment="1">
      <alignment horizontal="left"/>
    </xf>
    <xf numFmtId="3" fontId="29" fillId="2" borderId="14" xfId="0" applyNumberFormat="1" applyFont="1" applyFill="1" applyBorder="1" applyAlignment="1">
      <alignment horizontal="left"/>
    </xf>
    <xf numFmtId="4" fontId="29" fillId="0" borderId="14" xfId="0" applyNumberFormat="1" applyFont="1" applyFill="1" applyBorder="1" applyAlignment="1">
      <alignment horizontal="left"/>
    </xf>
    <xf numFmtId="4" fontId="35" fillId="5" borderId="14" xfId="0" applyNumberFormat="1" applyFont="1" applyFill="1" applyBorder="1" applyAlignment="1">
      <alignment horizontal="right"/>
    </xf>
    <xf numFmtId="3" fontId="27" fillId="2" borderId="14" xfId="0" applyNumberFormat="1" applyFont="1" applyFill="1" applyBorder="1" applyAlignment="1">
      <alignment horizontal="center"/>
    </xf>
    <xf numFmtId="3" fontId="39" fillId="2" borderId="14" xfId="0" applyNumberFormat="1" applyFont="1" applyFill="1" applyBorder="1" applyAlignment="1">
      <alignment/>
    </xf>
    <xf numFmtId="0" fontId="27" fillId="5" borderId="10" xfId="0" applyFont="1" applyFill="1" applyBorder="1" applyAlignment="1">
      <alignment horizontal="right"/>
    </xf>
    <xf numFmtId="0" fontId="27" fillId="5" borderId="11" xfId="0" applyFont="1" applyFill="1" applyBorder="1" applyAlignment="1">
      <alignment horizontal="right"/>
    </xf>
    <xf numFmtId="0" fontId="26" fillId="5" borderId="11" xfId="0" applyFont="1" applyFill="1" applyBorder="1" applyAlignment="1">
      <alignment/>
    </xf>
    <xf numFmtId="3" fontId="27" fillId="5" borderId="14" xfId="0" applyNumberFormat="1" applyFont="1" applyFill="1" applyBorder="1" applyAlignment="1">
      <alignment/>
    </xf>
    <xf numFmtId="3" fontId="27" fillId="5" borderId="14" xfId="0" applyNumberFormat="1" applyFont="1" applyFill="1" applyBorder="1" applyAlignment="1">
      <alignment horizontal="right"/>
    </xf>
    <xf numFmtId="3" fontId="27" fillId="5" borderId="14" xfId="0" applyNumberFormat="1" applyFont="1" applyFill="1" applyBorder="1" applyAlignment="1">
      <alignment horizontal="center"/>
    </xf>
    <xf numFmtId="0" fontId="44" fillId="5" borderId="14" xfId="0" applyFont="1" applyFill="1" applyBorder="1" applyAlignment="1">
      <alignment/>
    </xf>
    <xf numFmtId="4" fontId="40" fillId="5" borderId="14" xfId="0" applyNumberFormat="1" applyFont="1" applyFill="1" applyBorder="1" applyAlignment="1">
      <alignment/>
    </xf>
    <xf numFmtId="4" fontId="26" fillId="5" borderId="14" xfId="0" applyNumberFormat="1" applyFont="1" applyFill="1" applyBorder="1" applyAlignment="1">
      <alignment horizontal="left"/>
    </xf>
    <xf numFmtId="4" fontId="24" fillId="5" borderId="14" xfId="0" applyNumberFormat="1" applyFont="1" applyFill="1" applyBorder="1" applyAlignment="1">
      <alignment/>
    </xf>
    <xf numFmtId="3" fontId="28" fillId="2" borderId="14" xfId="0" applyNumberFormat="1" applyFont="1" applyFill="1" applyBorder="1" applyAlignment="1">
      <alignment/>
    </xf>
    <xf numFmtId="4" fontId="35" fillId="0" borderId="14" xfId="0" applyNumberFormat="1" applyFont="1" applyBorder="1" applyAlignment="1">
      <alignment horizontal="right"/>
    </xf>
    <xf numFmtId="0" fontId="40" fillId="0" borderId="11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center"/>
    </xf>
    <xf numFmtId="4" fontId="26" fillId="5" borderId="14" xfId="0" applyNumberFormat="1" applyFont="1" applyFill="1" applyBorder="1" applyAlignment="1">
      <alignment/>
    </xf>
    <xf numFmtId="0" fontId="29" fillId="0" borderId="11" xfId="0" applyFont="1" applyFill="1" applyBorder="1" applyAlignment="1">
      <alignment/>
    </xf>
    <xf numFmtId="4" fontId="34" fillId="5" borderId="14" xfId="0" applyNumberFormat="1" applyFont="1" applyFill="1" applyBorder="1" applyAlignment="1">
      <alignment horizontal="right"/>
    </xf>
    <xf numFmtId="4" fontId="28" fillId="0" borderId="19" xfId="0" applyNumberFormat="1" applyFont="1" applyFill="1" applyBorder="1" applyAlignment="1">
      <alignment/>
    </xf>
    <xf numFmtId="0" fontId="27" fillId="5" borderId="10" xfId="0" applyFont="1" applyFill="1" applyBorder="1" applyAlignment="1">
      <alignment/>
    </xf>
    <xf numFmtId="0" fontId="27" fillId="5" borderId="14" xfId="0" applyFont="1" applyFill="1" applyBorder="1" applyAlignment="1">
      <alignment/>
    </xf>
    <xf numFmtId="4" fontId="40" fillId="5" borderId="14" xfId="0" applyNumberFormat="1" applyFont="1" applyFill="1" applyBorder="1" applyAlignment="1">
      <alignment horizontal="right"/>
    </xf>
    <xf numFmtId="0" fontId="28" fillId="5" borderId="10" xfId="0" applyFont="1" applyFill="1" applyBorder="1" applyAlignment="1">
      <alignment/>
    </xf>
    <xf numFmtId="0" fontId="28" fillId="5" borderId="11" xfId="0" applyFont="1" applyFill="1" applyBorder="1" applyAlignment="1">
      <alignment/>
    </xf>
    <xf numFmtId="0" fontId="29" fillId="5" borderId="11" xfId="0" applyFont="1" applyFill="1" applyBorder="1" applyAlignment="1">
      <alignment/>
    </xf>
    <xf numFmtId="0" fontId="28" fillId="5" borderId="14" xfId="0" applyFont="1" applyFill="1" applyBorder="1" applyAlignment="1">
      <alignment/>
    </xf>
    <xf numFmtId="3" fontId="28" fillId="5" borderId="14" xfId="0" applyNumberFormat="1" applyFont="1" applyFill="1" applyBorder="1" applyAlignment="1">
      <alignment horizontal="right"/>
    </xf>
    <xf numFmtId="0" fontId="0" fillId="5" borderId="14" xfId="0" applyFont="1" applyFill="1" applyBorder="1" applyAlignment="1">
      <alignment/>
    </xf>
    <xf numFmtId="4" fontId="28" fillId="5" borderId="14" xfId="0" applyNumberFormat="1" applyFont="1" applyFill="1" applyBorder="1" applyAlignment="1">
      <alignment horizontal="right"/>
    </xf>
    <xf numFmtId="4" fontId="28" fillId="5" borderId="14" xfId="0" applyNumberFormat="1" applyFont="1" applyFill="1" applyBorder="1" applyAlignment="1">
      <alignment/>
    </xf>
    <xf numFmtId="4" fontId="29" fillId="5" borderId="14" xfId="0" applyNumberFormat="1" applyFont="1" applyFill="1" applyBorder="1" applyAlignment="1">
      <alignment horizontal="right"/>
    </xf>
    <xf numFmtId="0" fontId="40" fillId="5" borderId="11" xfId="0" applyFont="1" applyFill="1" applyBorder="1" applyAlignment="1">
      <alignment/>
    </xf>
    <xf numFmtId="4" fontId="41" fillId="5" borderId="14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center"/>
    </xf>
    <xf numFmtId="0" fontId="45" fillId="0" borderId="0" xfId="0" applyFont="1" applyBorder="1" applyAlignment="1">
      <alignment/>
    </xf>
    <xf numFmtId="4" fontId="34" fillId="0" borderId="14" xfId="0" applyNumberFormat="1" applyFont="1" applyFill="1" applyBorder="1" applyAlignment="1">
      <alignment horizontal="left"/>
    </xf>
    <xf numFmtId="4" fontId="35" fillId="0" borderId="14" xfId="0" applyNumberFormat="1" applyFont="1" applyBorder="1" applyAlignment="1">
      <alignment horizontal="left"/>
    </xf>
    <xf numFmtId="4" fontId="34" fillId="5" borderId="14" xfId="0" applyNumberFormat="1" applyFont="1" applyFill="1" applyBorder="1" applyAlignment="1">
      <alignment/>
    </xf>
    <xf numFmtId="4" fontId="34" fillId="0" borderId="14" xfId="0" applyNumberFormat="1" applyFont="1" applyBorder="1" applyAlignment="1">
      <alignment horizontal="right"/>
    </xf>
    <xf numFmtId="4" fontId="34" fillId="0" borderId="14" xfId="0" applyNumberFormat="1" applyFont="1" applyBorder="1" applyAlignment="1">
      <alignment horizontal="left"/>
    </xf>
    <xf numFmtId="0" fontId="40" fillId="0" borderId="10" xfId="0" applyFont="1" applyFill="1" applyBorder="1" applyAlignment="1">
      <alignment horizontal="left"/>
    </xf>
    <xf numFmtId="0" fontId="28" fillId="0" borderId="14" xfId="0" applyFont="1" applyBorder="1" applyAlignment="1">
      <alignment horizontal="right"/>
    </xf>
    <xf numFmtId="4" fontId="28" fillId="0" borderId="14" xfId="0" applyNumberFormat="1" applyFont="1" applyFill="1" applyBorder="1" applyAlignment="1">
      <alignment horizontal="left"/>
    </xf>
    <xf numFmtId="0" fontId="25" fillId="0" borderId="0" xfId="0" applyFont="1" applyBorder="1" applyAlignment="1">
      <alignment/>
    </xf>
    <xf numFmtId="3" fontId="27" fillId="0" borderId="11" xfId="0" applyNumberFormat="1" applyFont="1" applyBorder="1" applyAlignment="1">
      <alignment/>
    </xf>
    <xf numFmtId="0" fontId="27" fillId="16" borderId="14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left"/>
    </xf>
    <xf numFmtId="3" fontId="27" fillId="2" borderId="0" xfId="0" applyNumberFormat="1" applyFont="1" applyFill="1" applyBorder="1" applyAlignment="1">
      <alignment horizontal="right"/>
    </xf>
    <xf numFmtId="3" fontId="27" fillId="2" borderId="0" xfId="0" applyNumberFormat="1" applyFont="1" applyFill="1" applyBorder="1" applyAlignment="1">
      <alignment horizontal="left"/>
    </xf>
    <xf numFmtId="0" fontId="20" fillId="16" borderId="0" xfId="0" applyFont="1" applyFill="1" applyBorder="1" applyAlignment="1">
      <alignment/>
    </xf>
    <xf numFmtId="3" fontId="29" fillId="2" borderId="0" xfId="0" applyNumberFormat="1" applyFont="1" applyFill="1" applyBorder="1" applyAlignment="1">
      <alignment horizontal="left"/>
    </xf>
    <xf numFmtId="4" fontId="47" fillId="2" borderId="14" xfId="0" applyNumberFormat="1" applyFont="1" applyFill="1" applyBorder="1" applyAlignment="1">
      <alignment horizontal="center"/>
    </xf>
    <xf numFmtId="10" fontId="28" fillId="2" borderId="14" xfId="57" applyNumberFormat="1" applyFont="1" applyFill="1" applyBorder="1" applyAlignment="1" applyProtection="1">
      <alignment/>
      <protection/>
    </xf>
    <xf numFmtId="4" fontId="40" fillId="2" borderId="14" xfId="0" applyNumberFormat="1" applyFont="1" applyFill="1" applyBorder="1" applyAlignment="1">
      <alignment horizontal="center"/>
    </xf>
    <xf numFmtId="4" fontId="44" fillId="0" borderId="14" xfId="0" applyNumberFormat="1" applyFont="1" applyBorder="1" applyAlignment="1">
      <alignment/>
    </xf>
    <xf numFmtId="4" fontId="40" fillId="0" borderId="14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/>
    </xf>
    <xf numFmtId="4" fontId="26" fillId="0" borderId="14" xfId="0" applyNumberFormat="1" applyFont="1" applyFill="1" applyBorder="1" applyAlignment="1">
      <alignment horizontal="right"/>
    </xf>
    <xf numFmtId="3" fontId="48" fillId="0" borderId="14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left"/>
    </xf>
    <xf numFmtId="3" fontId="48" fillId="2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/>
    </xf>
    <xf numFmtId="0" fontId="25" fillId="0" borderId="11" xfId="0" applyFont="1" applyFill="1" applyBorder="1" applyAlignment="1">
      <alignment vertical="top"/>
    </xf>
    <xf numFmtId="0" fontId="24" fillId="0" borderId="11" xfId="0" applyFont="1" applyFill="1" applyBorder="1" applyAlignment="1">
      <alignment horizontal="left"/>
    </xf>
    <xf numFmtId="3" fontId="26" fillId="0" borderId="14" xfId="0" applyNumberFormat="1" applyFont="1" applyFill="1" applyBorder="1" applyAlignment="1">
      <alignment horizontal="right"/>
    </xf>
    <xf numFmtId="3" fontId="26" fillId="0" borderId="14" xfId="0" applyNumberFormat="1" applyFont="1" applyFill="1" applyBorder="1" applyAlignment="1">
      <alignment horizontal="right" vertical="center"/>
    </xf>
    <xf numFmtId="4" fontId="26" fillId="0" borderId="14" xfId="0" applyNumberFormat="1" applyFont="1" applyFill="1" applyBorder="1" applyAlignment="1">
      <alignment horizontal="right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right"/>
    </xf>
    <xf numFmtId="4" fontId="26" fillId="5" borderId="14" xfId="0" applyNumberFormat="1" applyFont="1" applyFill="1" applyBorder="1" applyAlignment="1">
      <alignment horizontal="right"/>
    </xf>
    <xf numFmtId="3" fontId="27" fillId="0" borderId="14" xfId="0" applyNumberFormat="1" applyFont="1" applyFill="1" applyBorder="1" applyAlignment="1">
      <alignment horizontal="left" vertical="center"/>
    </xf>
    <xf numFmtId="4" fontId="27" fillId="0" borderId="14" xfId="0" applyNumberFormat="1" applyFont="1" applyFill="1" applyBorder="1" applyAlignment="1">
      <alignment horizontal="left" vertical="center"/>
    </xf>
    <xf numFmtId="4" fontId="27" fillId="2" borderId="14" xfId="0" applyNumberFormat="1" applyFont="1" applyFill="1" applyBorder="1" applyAlignment="1">
      <alignment horizontal="center" vertical="center"/>
    </xf>
    <xf numFmtId="4" fontId="40" fillId="0" borderId="14" xfId="0" applyNumberFormat="1" applyFont="1" applyFill="1" applyBorder="1" applyAlignment="1">
      <alignment horizontal="left" vertical="center"/>
    </xf>
    <xf numFmtId="0" fontId="49" fillId="0" borderId="14" xfId="0" applyFont="1" applyBorder="1" applyAlignment="1">
      <alignment horizontal="right"/>
    </xf>
    <xf numFmtId="0" fontId="29" fillId="0" borderId="11" xfId="0" applyFont="1" applyFill="1" applyBorder="1" applyAlignment="1">
      <alignment vertical="top"/>
    </xf>
    <xf numFmtId="3" fontId="29" fillId="0" borderId="14" xfId="0" applyNumberFormat="1" applyFont="1" applyFill="1" applyBorder="1" applyAlignment="1">
      <alignment horizontal="left" vertical="center"/>
    </xf>
    <xf numFmtId="4" fontId="29" fillId="0" borderId="14" xfId="0" applyNumberFormat="1" applyFont="1" applyFill="1" applyBorder="1" applyAlignment="1">
      <alignment horizontal="left" vertical="center"/>
    </xf>
    <xf numFmtId="4" fontId="29" fillId="2" borderId="14" xfId="0" applyNumberFormat="1" applyFont="1" applyFill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right"/>
    </xf>
    <xf numFmtId="3" fontId="27" fillId="2" borderId="14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top"/>
    </xf>
    <xf numFmtId="0" fontId="35" fillId="0" borderId="10" xfId="0" applyFont="1" applyFill="1" applyBorder="1" applyAlignment="1">
      <alignment/>
    </xf>
    <xf numFmtId="0" fontId="35" fillId="0" borderId="11" xfId="0" applyFont="1" applyFill="1" applyBorder="1" applyAlignment="1">
      <alignment vertical="top"/>
    </xf>
    <xf numFmtId="0" fontId="35" fillId="0" borderId="11" xfId="0" applyFont="1" applyFill="1" applyBorder="1" applyAlignment="1">
      <alignment horizontal="left"/>
    </xf>
    <xf numFmtId="3" fontId="34" fillId="0" borderId="14" xfId="0" applyNumberFormat="1" applyFont="1" applyFill="1" applyBorder="1" applyAlignment="1">
      <alignment horizontal="right"/>
    </xf>
    <xf numFmtId="3" fontId="34" fillId="0" borderId="14" xfId="0" applyNumberFormat="1" applyFont="1" applyFill="1" applyBorder="1" applyAlignment="1">
      <alignment horizontal="right" vertical="center"/>
    </xf>
    <xf numFmtId="4" fontId="34" fillId="0" borderId="14" xfId="0" applyNumberFormat="1" applyFont="1" applyFill="1" applyBorder="1" applyAlignment="1">
      <alignment horizontal="right" vertical="center"/>
    </xf>
    <xf numFmtId="4" fontId="35" fillId="0" borderId="14" xfId="0" applyNumberFormat="1" applyFont="1" applyFill="1" applyBorder="1" applyAlignment="1">
      <alignment horizontal="center" vertical="center"/>
    </xf>
    <xf numFmtId="4" fontId="36" fillId="0" borderId="14" xfId="0" applyNumberFormat="1" applyFont="1" applyFill="1" applyBorder="1" applyAlignment="1">
      <alignment horizontal="right"/>
    </xf>
    <xf numFmtId="4" fontId="34" fillId="0" borderId="14" xfId="0" applyNumberFormat="1" applyFont="1" applyFill="1" applyBorder="1" applyAlignment="1">
      <alignment horizontal="right"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 vertical="top"/>
    </xf>
    <xf numFmtId="3" fontId="27" fillId="0" borderId="14" xfId="0" applyNumberFormat="1" applyFont="1" applyFill="1" applyBorder="1" applyAlignment="1">
      <alignment horizontal="right" vertical="center"/>
    </xf>
    <xf numFmtId="4" fontId="27" fillId="0" borderId="14" xfId="0" applyNumberFormat="1" applyFont="1" applyFill="1" applyBorder="1" applyAlignment="1">
      <alignment horizontal="right" vertical="center"/>
    </xf>
    <xf numFmtId="4" fontId="40" fillId="0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right"/>
    </xf>
    <xf numFmtId="4" fontId="48" fillId="0" borderId="14" xfId="0" applyNumberFormat="1" applyFont="1" applyBorder="1" applyAlignment="1">
      <alignment/>
    </xf>
    <xf numFmtId="4" fontId="48" fillId="0" borderId="14" xfId="0" applyNumberFormat="1" applyFont="1" applyFill="1" applyBorder="1" applyAlignment="1">
      <alignment horizontal="left"/>
    </xf>
    <xf numFmtId="4" fontId="48" fillId="0" borderId="14" xfId="0" applyNumberFormat="1" applyFont="1" applyFill="1" applyBorder="1" applyAlignment="1">
      <alignment horizontal="right"/>
    </xf>
    <xf numFmtId="0" fontId="28" fillId="2" borderId="10" xfId="0" applyFont="1" applyFill="1" applyBorder="1" applyAlignment="1">
      <alignment/>
    </xf>
    <xf numFmtId="0" fontId="28" fillId="2" borderId="11" xfId="0" applyFont="1" applyFill="1" applyBorder="1" applyAlignment="1">
      <alignment/>
    </xf>
    <xf numFmtId="3" fontId="29" fillId="2" borderId="14" xfId="0" applyNumberFormat="1" applyFont="1" applyFill="1" applyBorder="1" applyAlignment="1">
      <alignment horizontal="right"/>
    </xf>
    <xf numFmtId="4" fontId="29" fillId="2" borderId="14" xfId="0" applyNumberFormat="1" applyFont="1" applyFill="1" applyBorder="1" applyAlignment="1">
      <alignment horizontal="right"/>
    </xf>
    <xf numFmtId="4" fontId="24" fillId="2" borderId="14" xfId="0" applyNumberFormat="1" applyFont="1" applyFill="1" applyBorder="1" applyAlignment="1">
      <alignment horizontal="right"/>
    </xf>
    <xf numFmtId="4" fontId="50" fillId="2" borderId="14" xfId="0" applyNumberFormat="1" applyFont="1" applyFill="1" applyBorder="1" applyAlignment="1">
      <alignment horizontal="right"/>
    </xf>
    <xf numFmtId="4" fontId="48" fillId="0" borderId="14" xfId="0" applyNumberFormat="1" applyFont="1" applyBorder="1" applyAlignment="1">
      <alignment horizontal="right"/>
    </xf>
    <xf numFmtId="4" fontId="48" fillId="2" borderId="14" xfId="0" applyNumberFormat="1" applyFont="1" applyFill="1" applyBorder="1" applyAlignment="1">
      <alignment horizontal="right"/>
    </xf>
    <xf numFmtId="4" fontId="48" fillId="2" borderId="14" xfId="0" applyNumberFormat="1" applyFont="1" applyFill="1" applyBorder="1" applyAlignment="1">
      <alignment horizontal="left"/>
    </xf>
    <xf numFmtId="3" fontId="29" fillId="0" borderId="14" xfId="0" applyNumberFormat="1" applyFont="1" applyFill="1" applyBorder="1" applyAlignment="1">
      <alignment horizontal="right"/>
    </xf>
    <xf numFmtId="4" fontId="40" fillId="0" borderId="14" xfId="0" applyNumberFormat="1" applyFont="1" applyFill="1" applyBorder="1" applyAlignment="1">
      <alignment horizontal="right"/>
    </xf>
    <xf numFmtId="4" fontId="44" fillId="0" borderId="14" xfId="0" applyNumberFormat="1" applyFont="1" applyFill="1" applyBorder="1" applyAlignment="1">
      <alignment horizontal="right"/>
    </xf>
    <xf numFmtId="0" fontId="48" fillId="0" borderId="14" xfId="0" applyFont="1" applyBorder="1" applyAlignment="1">
      <alignment horizontal="right"/>
    </xf>
    <xf numFmtId="4" fontId="44" fillId="0" borderId="14" xfId="0" applyNumberFormat="1" applyFont="1" applyBorder="1" applyAlignment="1">
      <alignment horizontal="right"/>
    </xf>
    <xf numFmtId="4" fontId="48" fillId="5" borderId="14" xfId="0" applyNumberFormat="1" applyFont="1" applyFill="1" applyBorder="1" applyAlignment="1">
      <alignment horizontal="right"/>
    </xf>
    <xf numFmtId="4" fontId="48" fillId="0" borderId="14" xfId="0" applyNumberFormat="1" applyFont="1" applyBorder="1" applyAlignment="1">
      <alignment horizontal="left"/>
    </xf>
    <xf numFmtId="0" fontId="20" fillId="15" borderId="28" xfId="0" applyFont="1" applyFill="1" applyBorder="1" applyAlignment="1">
      <alignment/>
    </xf>
    <xf numFmtId="0" fontId="0" fillId="15" borderId="29" xfId="0" applyFont="1" applyFill="1" applyBorder="1" applyAlignment="1">
      <alignment/>
    </xf>
    <xf numFmtId="0" fontId="20" fillId="15" borderId="29" xfId="0" applyFont="1" applyFill="1" applyBorder="1" applyAlignment="1">
      <alignment/>
    </xf>
    <xf numFmtId="3" fontId="24" fillId="15" borderId="14" xfId="0" applyNumberFormat="1" applyFont="1" applyFill="1" applyBorder="1" applyAlignment="1">
      <alignment/>
    </xf>
    <xf numFmtId="3" fontId="26" fillId="15" borderId="14" xfId="0" applyNumberFormat="1" applyFont="1" applyFill="1" applyBorder="1" applyAlignment="1">
      <alignment horizontal="right"/>
    </xf>
    <xf numFmtId="4" fontId="26" fillId="15" borderId="14" xfId="0" applyNumberFormat="1" applyFont="1" applyFill="1" applyBorder="1" applyAlignment="1">
      <alignment horizontal="right"/>
    </xf>
    <xf numFmtId="4" fontId="26" fillId="15" borderId="14" xfId="0" applyNumberFormat="1" applyFont="1" applyFill="1" applyBorder="1" applyAlignment="1">
      <alignment horizontal="center"/>
    </xf>
    <xf numFmtId="4" fontId="0" fillId="15" borderId="14" xfId="0" applyNumberFormat="1" applyFont="1" applyFill="1" applyBorder="1" applyAlignment="1">
      <alignment/>
    </xf>
    <xf numFmtId="4" fontId="24" fillId="15" borderId="14" xfId="0" applyNumberFormat="1" applyFont="1" applyFill="1" applyBorder="1" applyAlignment="1">
      <alignment/>
    </xf>
    <xf numFmtId="10" fontId="26" fillId="15" borderId="14" xfId="57" applyNumberFormat="1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51" fillId="3" borderId="12" xfId="0" applyFont="1" applyFill="1" applyBorder="1" applyAlignment="1">
      <alignment horizontal="center"/>
    </xf>
    <xf numFmtId="0" fontId="24" fillId="16" borderId="10" xfId="0" applyFont="1" applyFill="1" applyBorder="1" applyAlignment="1">
      <alignment/>
    </xf>
    <xf numFmtId="0" fontId="24" fillId="16" borderId="11" xfId="0" applyFont="1" applyFill="1" applyBorder="1" applyAlignment="1">
      <alignment/>
    </xf>
    <xf numFmtId="3" fontId="26" fillId="16" borderId="14" xfId="0" applyNumberFormat="1" applyFont="1" applyFill="1" applyBorder="1" applyAlignment="1">
      <alignment/>
    </xf>
    <xf numFmtId="4" fontId="26" fillId="16" borderId="14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166" fontId="24" fillId="16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3" fontId="28" fillId="0" borderId="14" xfId="0" applyNumberFormat="1" applyFont="1" applyFill="1" applyBorder="1" applyAlignment="1">
      <alignment/>
    </xf>
    <xf numFmtId="4" fontId="28" fillId="0" borderId="14" xfId="0" applyNumberFormat="1" applyFont="1" applyFill="1" applyBorder="1" applyAlignment="1">
      <alignment horizontal="center"/>
    </xf>
    <xf numFmtId="2" fontId="37" fillId="0" borderId="14" xfId="0" applyNumberFormat="1" applyFont="1" applyBorder="1" applyAlignment="1">
      <alignment/>
    </xf>
    <xf numFmtId="2" fontId="29" fillId="5" borderId="14" xfId="0" applyNumberFormat="1" applyFont="1" applyFill="1" applyBorder="1" applyAlignment="1">
      <alignment horizontal="left"/>
    </xf>
    <xf numFmtId="3" fontId="0" fillId="0" borderId="24" xfId="0" applyNumberFormat="1" applyFont="1" applyBorder="1" applyAlignment="1">
      <alignment/>
    </xf>
    <xf numFmtId="3" fontId="26" fillId="2" borderId="30" xfId="0" applyNumberFormat="1" applyFont="1" applyFill="1" applyBorder="1" applyAlignment="1">
      <alignment/>
    </xf>
    <xf numFmtId="3" fontId="26" fillId="16" borderId="30" xfId="0" applyNumberFormat="1" applyFont="1" applyFill="1" applyBorder="1" applyAlignment="1">
      <alignment/>
    </xf>
    <xf numFmtId="3" fontId="27" fillId="0" borderId="0" xfId="0" applyNumberFormat="1" applyFont="1" applyBorder="1" applyAlignment="1">
      <alignment horizontal="left"/>
    </xf>
    <xf numFmtId="3" fontId="26" fillId="16" borderId="14" xfId="0" applyNumberFormat="1" applyFont="1" applyFill="1" applyBorder="1" applyAlignment="1">
      <alignment horizontal="left"/>
    </xf>
    <xf numFmtId="0" fontId="26" fillId="2" borderId="14" xfId="0" applyFont="1" applyFill="1" applyBorder="1" applyAlignment="1">
      <alignment/>
    </xf>
    <xf numFmtId="3" fontId="26" fillId="2" borderId="14" xfId="0" applyNumberFormat="1" applyFont="1" applyFill="1" applyBorder="1" applyAlignment="1">
      <alignment horizontal="left"/>
    </xf>
    <xf numFmtId="0" fontId="26" fillId="2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3" fontId="27" fillId="0" borderId="24" xfId="0" applyNumberFormat="1" applyFont="1" applyFill="1" applyBorder="1" applyAlignment="1">
      <alignment/>
    </xf>
    <xf numFmtId="3" fontId="27" fillId="0" borderId="24" xfId="0" applyNumberFormat="1" applyFont="1" applyFill="1" applyBorder="1" applyAlignment="1">
      <alignment horizontal="left"/>
    </xf>
    <xf numFmtId="4" fontId="27" fillId="0" borderId="24" xfId="0" applyNumberFormat="1" applyFont="1" applyFill="1" applyBorder="1" applyAlignment="1">
      <alignment horizontal="center"/>
    </xf>
    <xf numFmtId="3" fontId="27" fillId="0" borderId="17" xfId="0" applyNumberFormat="1" applyFont="1" applyFill="1" applyBorder="1" applyAlignment="1">
      <alignment/>
    </xf>
    <xf numFmtId="4" fontId="27" fillId="0" borderId="24" xfId="0" applyNumberFormat="1" applyFont="1" applyBorder="1" applyAlignment="1">
      <alignment horizontal="left"/>
    </xf>
    <xf numFmtId="2" fontId="0" fillId="0" borderId="24" xfId="0" applyNumberFormat="1" applyFont="1" applyBorder="1" applyAlignment="1">
      <alignment/>
    </xf>
    <xf numFmtId="4" fontId="27" fillId="0" borderId="17" xfId="0" applyNumberFormat="1" applyFont="1" applyFill="1" applyBorder="1" applyAlignment="1">
      <alignment/>
    </xf>
    <xf numFmtId="3" fontId="43" fillId="0" borderId="14" xfId="0" applyNumberFormat="1" applyFont="1" applyBorder="1" applyAlignment="1">
      <alignment/>
    </xf>
    <xf numFmtId="0" fontId="24" fillId="16" borderId="12" xfId="0" applyFont="1" applyFill="1" applyBorder="1" applyAlignment="1">
      <alignment/>
    </xf>
    <xf numFmtId="0" fontId="26" fillId="16" borderId="13" xfId="0" applyFont="1" applyFill="1" applyBorder="1" applyAlignment="1">
      <alignment/>
    </xf>
    <xf numFmtId="3" fontId="26" fillId="16" borderId="10" xfId="0" applyNumberFormat="1" applyFont="1" applyFill="1" applyBorder="1" applyAlignment="1">
      <alignment/>
    </xf>
    <xf numFmtId="0" fontId="26" fillId="16" borderId="15" xfId="0" applyFont="1" applyFill="1" applyBorder="1" applyAlignment="1">
      <alignment/>
    </xf>
    <xf numFmtId="4" fontId="26" fillId="16" borderId="30" xfId="0" applyNumberFormat="1" applyFont="1" applyFill="1" applyBorder="1" applyAlignment="1">
      <alignment/>
    </xf>
    <xf numFmtId="2" fontId="26" fillId="16" borderId="13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3" fontId="44" fillId="0" borderId="14" xfId="0" applyNumberFormat="1" applyFont="1" applyBorder="1" applyAlignment="1">
      <alignment/>
    </xf>
    <xf numFmtId="4" fontId="44" fillId="0" borderId="14" xfId="0" applyNumberFormat="1" applyFont="1" applyBorder="1" applyAlignment="1">
      <alignment horizontal="center"/>
    </xf>
    <xf numFmtId="3" fontId="27" fillId="0" borderId="10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28" fillId="0" borderId="30" xfId="0" applyFont="1" applyBorder="1" applyAlignment="1">
      <alignment/>
    </xf>
    <xf numFmtId="3" fontId="28" fillId="0" borderId="13" xfId="0" applyNumberFormat="1" applyFont="1" applyBorder="1" applyAlignment="1">
      <alignment/>
    </xf>
    <xf numFmtId="3" fontId="28" fillId="0" borderId="13" xfId="0" applyNumberFormat="1" applyFont="1" applyBorder="1" applyAlignment="1">
      <alignment horizontal="left"/>
    </xf>
    <xf numFmtId="3" fontId="28" fillId="0" borderId="15" xfId="0" applyNumberFormat="1" applyFont="1" applyBorder="1" applyAlignment="1">
      <alignment/>
    </xf>
    <xf numFmtId="0" fontId="44" fillId="0" borderId="17" xfId="0" applyFont="1" applyBorder="1" applyAlignment="1">
      <alignment/>
    </xf>
    <xf numFmtId="3" fontId="26" fillId="16" borderId="13" xfId="0" applyNumberFormat="1" applyFont="1" applyFill="1" applyBorder="1" applyAlignment="1">
      <alignment/>
    </xf>
    <xf numFmtId="4" fontId="26" fillId="16" borderId="13" xfId="0" applyNumberFormat="1" applyFont="1" applyFill="1" applyBorder="1" applyAlignment="1">
      <alignment horizontal="center"/>
    </xf>
    <xf numFmtId="3" fontId="26" fillId="16" borderId="15" xfId="0" applyNumberFormat="1" applyFont="1" applyFill="1" applyBorder="1" applyAlignment="1">
      <alignment/>
    </xf>
    <xf numFmtId="4" fontId="26" fillId="16" borderId="13" xfId="0" applyNumberFormat="1" applyFont="1" applyFill="1" applyBorder="1" applyAlignment="1">
      <alignment/>
    </xf>
    <xf numFmtId="4" fontId="26" fillId="16" borderId="15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3" fontId="29" fillId="0" borderId="14" xfId="0" applyNumberFormat="1" applyFont="1" applyBorder="1" applyAlignment="1">
      <alignment/>
    </xf>
    <xf numFmtId="4" fontId="29" fillId="0" borderId="14" xfId="0" applyNumberFormat="1" applyFont="1" applyBorder="1" applyAlignment="1">
      <alignment horizontal="center"/>
    </xf>
    <xf numFmtId="4" fontId="40" fillId="0" borderId="14" xfId="0" applyNumberFormat="1" applyFont="1" applyBorder="1" applyAlignment="1">
      <alignment/>
    </xf>
    <xf numFmtId="2" fontId="29" fillId="0" borderId="14" xfId="0" applyNumberFormat="1" applyFont="1" applyBorder="1" applyAlignment="1">
      <alignment/>
    </xf>
    <xf numFmtId="4" fontId="29" fillId="0" borderId="14" xfId="0" applyNumberFormat="1" applyFont="1" applyBorder="1" applyAlignment="1">
      <alignment/>
    </xf>
    <xf numFmtId="4" fontId="27" fillId="0" borderId="0" xfId="0" applyNumberFormat="1" applyFont="1" applyBorder="1" applyAlignment="1">
      <alignment horizontal="left"/>
    </xf>
    <xf numFmtId="0" fontId="24" fillId="16" borderId="15" xfId="0" applyFont="1" applyFill="1" applyBorder="1" applyAlignment="1">
      <alignment/>
    </xf>
    <xf numFmtId="0" fontId="24" fillId="16" borderId="16" xfId="0" applyFont="1" applyFill="1" applyBorder="1" applyAlignment="1">
      <alignment/>
    </xf>
    <xf numFmtId="167" fontId="26" fillId="16" borderId="14" xfId="0" applyNumberFormat="1" applyFont="1" applyFill="1" applyBorder="1" applyAlignment="1">
      <alignment/>
    </xf>
    <xf numFmtId="168" fontId="26" fillId="16" borderId="14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168" fontId="27" fillId="0" borderId="14" xfId="0" applyNumberFormat="1" applyFont="1" applyBorder="1" applyAlignment="1">
      <alignment horizontal="left"/>
    </xf>
    <xf numFmtId="168" fontId="44" fillId="0" borderId="14" xfId="0" applyNumberFormat="1" applyFont="1" applyBorder="1" applyAlignment="1">
      <alignment/>
    </xf>
    <xf numFmtId="168" fontId="27" fillId="0" borderId="14" xfId="0" applyNumberFormat="1" applyFont="1" applyBorder="1" applyAlignment="1">
      <alignment/>
    </xf>
    <xf numFmtId="2" fontId="20" fillId="2" borderId="14" xfId="0" applyNumberFormat="1" applyFont="1" applyFill="1" applyBorder="1" applyAlignment="1">
      <alignment horizontal="center" vertical="center"/>
    </xf>
    <xf numFmtId="168" fontId="29" fillId="0" borderId="14" xfId="0" applyNumberFormat="1" applyFont="1" applyBorder="1" applyAlignment="1">
      <alignment/>
    </xf>
    <xf numFmtId="168" fontId="29" fillId="0" borderId="14" xfId="0" applyNumberFormat="1" applyFont="1" applyBorder="1" applyAlignment="1">
      <alignment horizontal="left"/>
    </xf>
    <xf numFmtId="0" fontId="45" fillId="0" borderId="14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20" fillId="15" borderId="31" xfId="0" applyFont="1" applyFill="1" applyBorder="1" applyAlignment="1">
      <alignment/>
    </xf>
    <xf numFmtId="0" fontId="0" fillId="15" borderId="32" xfId="0" applyFont="1" applyFill="1" applyBorder="1" applyAlignment="1">
      <alignment/>
    </xf>
    <xf numFmtId="0" fontId="20" fillId="15" borderId="32" xfId="0" applyFont="1" applyFill="1" applyBorder="1" applyAlignment="1">
      <alignment/>
    </xf>
    <xf numFmtId="168" fontId="26" fillId="15" borderId="14" xfId="0" applyNumberFormat="1" applyFont="1" applyFill="1" applyBorder="1" applyAlignment="1">
      <alignment horizontal="right"/>
    </xf>
    <xf numFmtId="167" fontId="26" fillId="15" borderId="14" xfId="0" applyNumberFormat="1" applyFont="1" applyFill="1" applyBorder="1" applyAlignment="1">
      <alignment horizontal="right"/>
    </xf>
    <xf numFmtId="0" fontId="0" fillId="15" borderId="14" xfId="0" applyFont="1" applyFill="1" applyBorder="1" applyAlignment="1">
      <alignment/>
    </xf>
    <xf numFmtId="2" fontId="24" fillId="15" borderId="14" xfId="0" applyNumberFormat="1" applyFont="1" applyFill="1" applyBorder="1" applyAlignment="1">
      <alignment/>
    </xf>
    <xf numFmtId="3" fontId="26" fillId="15" borderId="14" xfId="0" applyNumberFormat="1" applyFont="1" applyFill="1" applyBorder="1" applyAlignment="1">
      <alignment/>
    </xf>
    <xf numFmtId="2" fontId="26" fillId="15" borderId="14" xfId="0" applyNumberFormat="1" applyFont="1" applyFill="1" applyBorder="1" applyAlignment="1">
      <alignment/>
    </xf>
    <xf numFmtId="0" fontId="24" fillId="15" borderId="14" xfId="0" applyFont="1" applyFill="1" applyBorder="1" applyAlignment="1">
      <alignment/>
    </xf>
    <xf numFmtId="4" fontId="26" fillId="15" borderId="14" xfId="0" applyNumberFormat="1" applyFont="1" applyFill="1" applyBorder="1" applyAlignment="1">
      <alignment/>
    </xf>
    <xf numFmtId="0" fontId="22" fillId="16" borderId="28" xfId="0" applyFont="1" applyFill="1" applyBorder="1" applyAlignment="1">
      <alignment/>
    </xf>
    <xf numFmtId="0" fontId="23" fillId="16" borderId="33" xfId="0" applyFont="1" applyFill="1" applyBorder="1" applyAlignment="1">
      <alignment/>
    </xf>
    <xf numFmtId="0" fontId="23" fillId="16" borderId="29" xfId="0" applyFont="1" applyFill="1" applyBorder="1" applyAlignment="1">
      <alignment/>
    </xf>
    <xf numFmtId="1" fontId="22" fillId="16" borderId="34" xfId="0" applyNumberFormat="1" applyFont="1" applyFill="1" applyBorder="1" applyAlignment="1">
      <alignment horizontal="center" vertical="center"/>
    </xf>
    <xf numFmtId="0" fontId="22" fillId="16" borderId="34" xfId="0" applyFont="1" applyFill="1" applyBorder="1" applyAlignment="1">
      <alignment horizontal="justify" vertical="center"/>
    </xf>
    <xf numFmtId="0" fontId="22" fillId="16" borderId="34" xfId="0" applyFont="1" applyFill="1" applyBorder="1" applyAlignment="1">
      <alignment horizontal="center" vertical="center"/>
    </xf>
    <xf numFmtId="0" fontId="22" fillId="16" borderId="33" xfId="0" applyFont="1" applyFill="1" applyBorder="1" applyAlignment="1">
      <alignment horizontal="center" vertical="center"/>
    </xf>
    <xf numFmtId="2" fontId="20" fillId="16" borderId="35" xfId="0" applyNumberFormat="1" applyFont="1" applyFill="1" applyBorder="1" applyAlignment="1">
      <alignment horizontal="justify" vertical="center"/>
    </xf>
    <xf numFmtId="2" fontId="20" fillId="16" borderId="34" xfId="0" applyNumberFormat="1" applyFont="1" applyFill="1" applyBorder="1" applyAlignment="1">
      <alignment horizontal="justify" vertical="center"/>
    </xf>
    <xf numFmtId="0" fontId="20" fillId="16" borderId="34" xfId="0" applyFont="1" applyFill="1" applyBorder="1" applyAlignment="1">
      <alignment horizontal="center" vertical="center"/>
    </xf>
    <xf numFmtId="4" fontId="20" fillId="16" borderId="34" xfId="0" applyNumberFormat="1" applyFont="1" applyFill="1" applyBorder="1" applyAlignment="1">
      <alignment horizontal="justify" vertical="center"/>
    </xf>
    <xf numFmtId="2" fontId="20" fillId="16" borderId="36" xfId="0" applyNumberFormat="1" applyFont="1" applyFill="1" applyBorder="1" applyAlignment="1">
      <alignment horizontal="justify" vertical="center"/>
    </xf>
    <xf numFmtId="2" fontId="20" fillId="16" borderId="33" xfId="0" applyNumberFormat="1" applyFont="1" applyFill="1" applyBorder="1" applyAlignment="1">
      <alignment horizontal="justify" vertical="center"/>
    </xf>
    <xf numFmtId="2" fontId="20" fillId="16" borderId="37" xfId="0" applyNumberFormat="1" applyFont="1" applyFill="1" applyBorder="1" applyAlignment="1">
      <alignment horizontal="center" vertical="center"/>
    </xf>
    <xf numFmtId="0" fontId="52" fillId="0" borderId="38" xfId="0" applyFont="1" applyBorder="1" applyAlignment="1">
      <alignment/>
    </xf>
    <xf numFmtId="0" fontId="52" fillId="0" borderId="18" xfId="0" applyFont="1" applyBorder="1" applyAlignment="1">
      <alignment/>
    </xf>
    <xf numFmtId="3" fontId="27" fillId="0" borderId="24" xfId="0" applyNumberFormat="1" applyFont="1" applyFill="1" applyBorder="1" applyAlignment="1">
      <alignment horizontal="right"/>
    </xf>
    <xf numFmtId="4" fontId="27" fillId="0" borderId="24" xfId="0" applyNumberFormat="1" applyFont="1" applyFill="1" applyBorder="1" applyAlignment="1">
      <alignment horizontal="right"/>
    </xf>
    <xf numFmtId="0" fontId="27" fillId="0" borderId="24" xfId="0" applyFont="1" applyBorder="1" applyAlignment="1">
      <alignment horizontal="center"/>
    </xf>
    <xf numFmtId="4" fontId="27" fillId="0" borderId="39" xfId="0" applyNumberFormat="1" applyFont="1" applyBorder="1" applyAlignment="1">
      <alignment/>
    </xf>
    <xf numFmtId="4" fontId="27" fillId="0" borderId="17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0" fontId="52" fillId="0" borderId="41" xfId="0" applyFont="1" applyBorder="1" applyAlignment="1">
      <alignment/>
    </xf>
    <xf numFmtId="0" fontId="52" fillId="0" borderId="11" xfId="0" applyFont="1" applyBorder="1" applyAlignment="1">
      <alignment/>
    </xf>
    <xf numFmtId="0" fontId="27" fillId="0" borderId="14" xfId="0" applyFont="1" applyBorder="1" applyAlignment="1">
      <alignment horizontal="center"/>
    </xf>
    <xf numFmtId="4" fontId="27" fillId="0" borderId="4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53" fillId="16" borderId="42" xfId="0" applyFont="1" applyFill="1" applyBorder="1" applyAlignment="1">
      <alignment/>
    </xf>
    <xf numFmtId="0" fontId="52" fillId="16" borderId="43" xfId="0" applyFont="1" applyFill="1" applyBorder="1" applyAlignment="1">
      <alignment/>
    </xf>
    <xf numFmtId="3" fontId="26" fillId="16" borderId="44" xfId="0" applyNumberFormat="1" applyFont="1" applyFill="1" applyBorder="1" applyAlignment="1">
      <alignment/>
    </xf>
    <xf numFmtId="3" fontId="26" fillId="16" borderId="44" xfId="0" applyNumberFormat="1" applyFont="1" applyFill="1" applyBorder="1" applyAlignment="1">
      <alignment horizontal="right"/>
    </xf>
    <xf numFmtId="4" fontId="26" fillId="16" borderId="44" xfId="0" applyNumberFormat="1" applyFont="1" applyFill="1" applyBorder="1" applyAlignment="1">
      <alignment horizontal="right"/>
    </xf>
    <xf numFmtId="4" fontId="26" fillId="16" borderId="44" xfId="0" applyNumberFormat="1" applyFont="1" applyFill="1" applyBorder="1" applyAlignment="1">
      <alignment horizontal="center"/>
    </xf>
    <xf numFmtId="0" fontId="26" fillId="16" borderId="44" xfId="0" applyFont="1" applyFill="1" applyBorder="1" applyAlignment="1">
      <alignment horizontal="center"/>
    </xf>
    <xf numFmtId="4" fontId="26" fillId="16" borderId="44" xfId="0" applyNumberFormat="1" applyFont="1" applyFill="1" applyBorder="1" applyAlignment="1">
      <alignment/>
    </xf>
    <xf numFmtId="4" fontId="27" fillId="16" borderId="44" xfId="0" applyNumberFormat="1" applyFont="1" applyFill="1" applyBorder="1" applyAlignment="1">
      <alignment/>
    </xf>
    <xf numFmtId="4" fontId="27" fillId="16" borderId="45" xfId="0" applyNumberFormat="1" applyFont="1" applyFill="1" applyBorder="1" applyAlignment="1">
      <alignment/>
    </xf>
    <xf numFmtId="4" fontId="26" fillId="16" borderId="45" xfId="0" applyNumberFormat="1" applyFont="1" applyFill="1" applyBorder="1" applyAlignment="1">
      <alignment/>
    </xf>
    <xf numFmtId="10" fontId="26" fillId="16" borderId="45" xfId="57" applyNumberFormat="1" applyFont="1" applyFill="1" applyBorder="1" applyAlignment="1" applyProtection="1">
      <alignment/>
      <protection/>
    </xf>
    <xf numFmtId="0" fontId="54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52" fillId="0" borderId="46" xfId="0" applyFont="1" applyBorder="1" applyAlignment="1">
      <alignment/>
    </xf>
    <xf numFmtId="0" fontId="52" fillId="0" borderId="47" xfId="0" applyFont="1" applyBorder="1" applyAlignment="1">
      <alignment/>
    </xf>
    <xf numFmtId="3" fontId="27" fillId="0" borderId="48" xfId="0" applyNumberFormat="1" applyFont="1" applyBorder="1" applyAlignment="1">
      <alignment/>
    </xf>
    <xf numFmtId="3" fontId="27" fillId="0" borderId="48" xfId="0" applyNumberFormat="1" applyFont="1" applyBorder="1" applyAlignment="1">
      <alignment horizontal="right"/>
    </xf>
    <xf numFmtId="4" fontId="27" fillId="0" borderId="48" xfId="0" applyNumberFormat="1" applyFont="1" applyBorder="1" applyAlignment="1">
      <alignment horizontal="right"/>
    </xf>
    <xf numFmtId="4" fontId="27" fillId="0" borderId="48" xfId="0" applyNumberFormat="1" applyFont="1" applyBorder="1" applyAlignment="1">
      <alignment horizontal="center"/>
    </xf>
    <xf numFmtId="2" fontId="27" fillId="0" borderId="48" xfId="0" applyNumberFormat="1" applyFont="1" applyBorder="1" applyAlignment="1">
      <alignment horizontal="center"/>
    </xf>
    <xf numFmtId="4" fontId="27" fillId="0" borderId="48" xfId="0" applyNumberFormat="1" applyFont="1" applyBorder="1" applyAlignment="1">
      <alignment/>
    </xf>
    <xf numFmtId="4" fontId="27" fillId="0" borderId="37" xfId="0" applyNumberFormat="1" applyFont="1" applyBorder="1" applyAlignment="1">
      <alignment/>
    </xf>
    <xf numFmtId="4" fontId="27" fillId="0" borderId="49" xfId="0" applyNumberFormat="1" applyFont="1" applyBorder="1" applyAlignment="1">
      <alignment/>
    </xf>
    <xf numFmtId="0" fontId="0" fillId="0" borderId="37" xfId="0" applyFont="1" applyBorder="1" applyAlignment="1">
      <alignment/>
    </xf>
    <xf numFmtId="2" fontId="27" fillId="0" borderId="14" xfId="0" applyNumberFormat="1" applyFont="1" applyBorder="1" applyAlignment="1">
      <alignment horizontal="center"/>
    </xf>
    <xf numFmtId="2" fontId="26" fillId="16" borderId="44" xfId="0" applyNumberFormat="1" applyFont="1" applyFill="1" applyBorder="1" applyAlignment="1">
      <alignment horizontal="center"/>
    </xf>
    <xf numFmtId="0" fontId="21" fillId="15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0" fillId="3" borderId="10" xfId="0" applyFont="1" applyFill="1" applyBorder="1" applyAlignment="1">
      <alignment/>
    </xf>
    <xf numFmtId="0" fontId="21" fillId="3" borderId="11" xfId="0" applyFont="1" applyFill="1" applyBorder="1" applyAlignment="1">
      <alignment vertical="top"/>
    </xf>
    <xf numFmtId="0" fontId="21" fillId="3" borderId="12" xfId="0" applyFont="1" applyFill="1" applyBorder="1" applyAlignment="1">
      <alignment horizontal="center"/>
    </xf>
    <xf numFmtId="0" fontId="20" fillId="3" borderId="14" xfId="0" applyNumberFormat="1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justify" vertical="center"/>
    </xf>
    <xf numFmtId="0" fontId="44" fillId="8" borderId="19" xfId="0" applyFont="1" applyFill="1" applyBorder="1" applyAlignment="1">
      <alignment/>
    </xf>
    <xf numFmtId="0" fontId="25" fillId="8" borderId="0" xfId="0" applyFont="1" applyFill="1" applyBorder="1" applyAlignment="1">
      <alignment vertical="top"/>
    </xf>
    <xf numFmtId="0" fontId="25" fillId="8" borderId="25" xfId="0" applyFont="1" applyFill="1" applyBorder="1" applyAlignment="1">
      <alignment horizontal="center"/>
    </xf>
    <xf numFmtId="3" fontId="24" fillId="8" borderId="14" xfId="0" applyNumberFormat="1" applyFont="1" applyFill="1" applyBorder="1" applyAlignment="1">
      <alignment horizontal="center" vertical="top"/>
    </xf>
    <xf numFmtId="3" fontId="24" fillId="8" borderId="14" xfId="0" applyNumberFormat="1" applyFont="1" applyFill="1" applyBorder="1" applyAlignment="1">
      <alignment horizontal="right" vertical="top"/>
    </xf>
    <xf numFmtId="4" fontId="24" fillId="8" borderId="14" xfId="0" applyNumberFormat="1" applyFont="1" applyFill="1" applyBorder="1" applyAlignment="1">
      <alignment horizontal="right" vertical="top"/>
    </xf>
    <xf numFmtId="4" fontId="24" fillId="8" borderId="14" xfId="0" applyNumberFormat="1" applyFont="1" applyFill="1" applyBorder="1" applyAlignment="1">
      <alignment horizontal="center" vertical="top"/>
    </xf>
    <xf numFmtId="4" fontId="24" fillId="8" borderId="10" xfId="0" applyNumberFormat="1" applyFont="1" applyFill="1" applyBorder="1" applyAlignment="1">
      <alignment horizontal="right" vertical="top"/>
    </xf>
    <xf numFmtId="4" fontId="24" fillId="8" borderId="12" xfId="0" applyNumberFormat="1" applyFont="1" applyFill="1" applyBorder="1" applyAlignment="1">
      <alignment horizontal="right" vertical="top"/>
    </xf>
    <xf numFmtId="10" fontId="27" fillId="8" borderId="14" xfId="57" applyNumberFormat="1" applyFont="1" applyFill="1" applyBorder="1" applyAlignment="1" applyProtection="1">
      <alignment horizontal="right" vertical="top"/>
      <protection/>
    </xf>
    <xf numFmtId="1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/>
    </xf>
    <xf numFmtId="4" fontId="26" fillId="0" borderId="10" xfId="0" applyNumberFormat="1" applyFont="1" applyFill="1" applyBorder="1" applyAlignment="1">
      <alignment horizontal="right"/>
    </xf>
    <xf numFmtId="4" fontId="26" fillId="0" borderId="12" xfId="0" applyNumberFormat="1" applyFont="1" applyFill="1" applyBorder="1" applyAlignment="1">
      <alignment horizontal="right"/>
    </xf>
    <xf numFmtId="4" fontId="26" fillId="0" borderId="24" xfId="0" applyNumberFormat="1" applyFont="1" applyFill="1" applyBorder="1" applyAlignment="1">
      <alignment horizontal="right"/>
    </xf>
    <xf numFmtId="1" fontId="27" fillId="0" borderId="13" xfId="0" applyNumberFormat="1" applyFont="1" applyFill="1" applyBorder="1" applyAlignment="1">
      <alignment horizontal="center"/>
    </xf>
    <xf numFmtId="3" fontId="26" fillId="0" borderId="13" xfId="0" applyNumberFormat="1" applyFont="1" applyBorder="1" applyAlignment="1">
      <alignment horizontal="right"/>
    </xf>
    <xf numFmtId="4" fontId="27" fillId="0" borderId="13" xfId="0" applyNumberFormat="1" applyFont="1" applyFill="1" applyBorder="1" applyAlignment="1">
      <alignment horizontal="right"/>
    </xf>
    <xf numFmtId="4" fontId="27" fillId="0" borderId="15" xfId="0" applyNumberFormat="1" applyFont="1" applyFill="1" applyBorder="1" applyAlignment="1">
      <alignment horizontal="right"/>
    </xf>
    <xf numFmtId="4" fontId="27" fillId="0" borderId="30" xfId="0" applyNumberFormat="1" applyFont="1" applyFill="1" applyBorder="1" applyAlignment="1">
      <alignment horizontal="right"/>
    </xf>
    <xf numFmtId="0" fontId="40" fillId="0" borderId="12" xfId="0" applyFont="1" applyBorder="1" applyAlignment="1">
      <alignment/>
    </xf>
    <xf numFmtId="1" fontId="27" fillId="0" borderId="13" xfId="0" applyNumberFormat="1" applyFont="1" applyBorder="1" applyAlignment="1">
      <alignment horizontal="center"/>
    </xf>
    <xf numFmtId="4" fontId="40" fillId="0" borderId="13" xfId="0" applyNumberFormat="1" applyFont="1" applyBorder="1" applyAlignment="1">
      <alignment horizontal="left"/>
    </xf>
    <xf numFmtId="4" fontId="40" fillId="0" borderId="15" xfId="0" applyNumberFormat="1" applyFont="1" applyBorder="1" applyAlignment="1">
      <alignment horizontal="left"/>
    </xf>
    <xf numFmtId="4" fontId="40" fillId="0" borderId="30" xfId="0" applyNumberFormat="1" applyFont="1" applyBorder="1" applyAlignment="1">
      <alignment horizontal="left"/>
    </xf>
    <xf numFmtId="1" fontId="27" fillId="0" borderId="14" xfId="0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4" fontId="40" fillId="0" borderId="10" xfId="0" applyNumberFormat="1" applyFont="1" applyBorder="1" applyAlignment="1">
      <alignment horizontal="left"/>
    </xf>
    <xf numFmtId="4" fontId="40" fillId="0" borderId="12" xfId="0" applyNumberFormat="1" applyFont="1" applyBorder="1" applyAlignment="1">
      <alignment horizontal="left"/>
    </xf>
    <xf numFmtId="2" fontId="27" fillId="0" borderId="0" xfId="0" applyNumberFormat="1" applyFont="1" applyBorder="1" applyAlignment="1">
      <alignment horizontal="center"/>
    </xf>
    <xf numFmtId="3" fontId="27" fillId="0" borderId="0" xfId="0" applyNumberFormat="1" applyFont="1" applyBorder="1" applyAlignment="1">
      <alignment horizontal="center"/>
    </xf>
    <xf numFmtId="0" fontId="44" fillId="8" borderId="10" xfId="0" applyFont="1" applyFill="1" applyBorder="1" applyAlignment="1">
      <alignment/>
    </xf>
    <xf numFmtId="0" fontId="44" fillId="8" borderId="11" xfId="0" applyFont="1" applyFill="1" applyBorder="1" applyAlignment="1">
      <alignment/>
    </xf>
    <xf numFmtId="0" fontId="44" fillId="8" borderId="12" xfId="0" applyFont="1" applyFill="1" applyBorder="1" applyAlignment="1">
      <alignment/>
    </xf>
    <xf numFmtId="0" fontId="24" fillId="8" borderId="14" xfId="0" applyNumberFormat="1" applyFont="1" applyFill="1" applyBorder="1" applyAlignment="1">
      <alignment horizontal="center"/>
    </xf>
    <xf numFmtId="4" fontId="24" fillId="8" borderId="10" xfId="0" applyNumberFormat="1" applyFont="1" applyFill="1" applyBorder="1" applyAlignment="1">
      <alignment horizontal="center"/>
    </xf>
    <xf numFmtId="4" fontId="24" fillId="8" borderId="12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27" fillId="0" borderId="14" xfId="0" applyNumberFormat="1" applyFont="1" applyBorder="1" applyAlignment="1">
      <alignment horizontal="center"/>
    </xf>
    <xf numFmtId="4" fontId="27" fillId="0" borderId="24" xfId="0" applyNumberFormat="1" applyFont="1" applyBorder="1" applyAlignment="1">
      <alignment horizontal="right"/>
    </xf>
    <xf numFmtId="0" fontId="40" fillId="0" borderId="12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3" fontId="27" fillId="0" borderId="13" xfId="0" applyNumberFormat="1" applyFont="1" applyBorder="1" applyAlignment="1">
      <alignment horizontal="center"/>
    </xf>
    <xf numFmtId="4" fontId="27" fillId="5" borderId="13" xfId="0" applyNumberFormat="1" applyFont="1" applyFill="1" applyBorder="1" applyAlignment="1">
      <alignment horizontal="right"/>
    </xf>
    <xf numFmtId="0" fontId="24" fillId="16" borderId="14" xfId="0" applyNumberFormat="1" applyFont="1" applyFill="1" applyBorder="1" applyAlignment="1">
      <alignment horizontal="center"/>
    </xf>
    <xf numFmtId="3" fontId="24" fillId="16" borderId="14" xfId="0" applyNumberFormat="1" applyFont="1" applyFill="1" applyBorder="1" applyAlignment="1">
      <alignment horizontal="right"/>
    </xf>
    <xf numFmtId="4" fontId="24" fillId="16" borderId="14" xfId="0" applyNumberFormat="1" applyFont="1" applyFill="1" applyBorder="1" applyAlignment="1">
      <alignment horizontal="right"/>
    </xf>
    <xf numFmtId="4" fontId="24" fillId="16" borderId="14" xfId="0" applyNumberFormat="1" applyFont="1" applyFill="1" applyBorder="1" applyAlignment="1">
      <alignment horizontal="center"/>
    </xf>
    <xf numFmtId="169" fontId="24" fillId="16" borderId="14" xfId="0" applyNumberFormat="1" applyFont="1" applyFill="1" applyBorder="1" applyAlignment="1">
      <alignment horizontal="right"/>
    </xf>
    <xf numFmtId="10" fontId="27" fillId="16" borderId="14" xfId="57" applyNumberFormat="1" applyFont="1" applyFill="1" applyBorder="1" applyAlignment="1" applyProtection="1">
      <alignment horizontal="right" vertical="top"/>
      <protection/>
    </xf>
    <xf numFmtId="3" fontId="26" fillId="0" borderId="0" xfId="0" applyNumberFormat="1" applyFont="1" applyBorder="1" applyAlignment="1">
      <alignment horizontal="right"/>
    </xf>
    <xf numFmtId="0" fontId="21" fillId="3" borderId="28" xfId="0" applyFont="1" applyFill="1" applyBorder="1" applyAlignment="1">
      <alignment vertical="top"/>
    </xf>
    <xf numFmtId="0" fontId="21" fillId="3" borderId="50" xfId="0" applyFont="1" applyFill="1" applyBorder="1" applyAlignment="1">
      <alignment horizontal="center"/>
    </xf>
    <xf numFmtId="0" fontId="20" fillId="3" borderId="34" xfId="0" applyNumberFormat="1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justify" vertical="center"/>
    </xf>
    <xf numFmtId="0" fontId="20" fillId="3" borderId="34" xfId="0" applyFont="1" applyFill="1" applyBorder="1" applyAlignment="1">
      <alignment horizontal="center" vertical="center"/>
    </xf>
    <xf numFmtId="2" fontId="20" fillId="3" borderId="34" xfId="0" applyNumberFormat="1" applyFont="1" applyFill="1" applyBorder="1" applyAlignment="1">
      <alignment horizontal="justify" vertical="center"/>
    </xf>
    <xf numFmtId="2" fontId="20" fillId="3" borderId="36" xfId="0" applyNumberFormat="1" applyFont="1" applyFill="1" applyBorder="1" applyAlignment="1">
      <alignment horizontal="justify" vertical="center"/>
    </xf>
    <xf numFmtId="2" fontId="20" fillId="3" borderId="34" xfId="0" applyNumberFormat="1" applyFont="1" applyFill="1" applyBorder="1" applyAlignment="1">
      <alignment horizontal="center" vertical="center"/>
    </xf>
    <xf numFmtId="0" fontId="44" fillId="8" borderId="18" xfId="0" applyFont="1" applyFill="1" applyBorder="1" applyAlignment="1">
      <alignment/>
    </xf>
    <xf numFmtId="0" fontId="44" fillId="8" borderId="23" xfId="0" applyFont="1" applyFill="1" applyBorder="1" applyAlignment="1">
      <alignment/>
    </xf>
    <xf numFmtId="0" fontId="24" fillId="8" borderId="24" xfId="0" applyNumberFormat="1" applyFont="1" applyFill="1" applyBorder="1" applyAlignment="1">
      <alignment horizontal="right"/>
    </xf>
    <xf numFmtId="3" fontId="24" fillId="8" borderId="24" xfId="0" applyNumberFormat="1" applyFont="1" applyFill="1" applyBorder="1" applyAlignment="1">
      <alignment horizontal="right"/>
    </xf>
    <xf numFmtId="4" fontId="24" fillId="8" borderId="24" xfId="0" applyNumberFormat="1" applyFont="1" applyFill="1" applyBorder="1" applyAlignment="1">
      <alignment horizontal="right"/>
    </xf>
    <xf numFmtId="2" fontId="24" fillId="8" borderId="24" xfId="0" applyNumberFormat="1" applyFont="1" applyFill="1" applyBorder="1" applyAlignment="1">
      <alignment horizontal="right"/>
    </xf>
    <xf numFmtId="4" fontId="24" fillId="8" borderId="0" xfId="0" applyNumberFormat="1" applyFont="1" applyFill="1" applyBorder="1" applyAlignment="1">
      <alignment horizontal="right"/>
    </xf>
    <xf numFmtId="0" fontId="27" fillId="0" borderId="14" xfId="0" applyNumberFormat="1" applyFont="1" applyBorder="1" applyAlignment="1">
      <alignment horizontal="right"/>
    </xf>
    <xf numFmtId="1" fontId="24" fillId="8" borderId="14" xfId="0" applyNumberFormat="1" applyFont="1" applyFill="1" applyBorder="1" applyAlignment="1">
      <alignment horizontal="right"/>
    </xf>
    <xf numFmtId="2" fontId="24" fillId="8" borderId="14" xfId="0" applyNumberFormat="1" applyFont="1" applyFill="1" applyBorder="1" applyAlignment="1">
      <alignment horizontal="right"/>
    </xf>
    <xf numFmtId="4" fontId="24" fillId="8" borderId="10" xfId="0" applyNumberFormat="1" applyFont="1" applyFill="1" applyBorder="1" applyAlignment="1">
      <alignment horizontal="right"/>
    </xf>
    <xf numFmtId="4" fontId="24" fillId="8" borderId="12" xfId="0" applyNumberFormat="1" applyFont="1" applyFill="1" applyBorder="1" applyAlignment="1">
      <alignment horizontal="right"/>
    </xf>
    <xf numFmtId="1" fontId="27" fillId="0" borderId="24" xfId="0" applyNumberFormat="1" applyFont="1" applyBorder="1" applyAlignment="1">
      <alignment horizontal="right"/>
    </xf>
    <xf numFmtId="3" fontId="27" fillId="0" borderId="24" xfId="0" applyNumberFormat="1" applyFont="1" applyBorder="1" applyAlignment="1">
      <alignment horizontal="right"/>
    </xf>
    <xf numFmtId="3" fontId="26" fillId="0" borderId="24" xfId="0" applyNumberFormat="1" applyFont="1" applyFill="1" applyBorder="1" applyAlignment="1">
      <alignment horizontal="right"/>
    </xf>
    <xf numFmtId="2" fontId="27" fillId="0" borderId="24" xfId="0" applyNumberFormat="1" applyFont="1" applyBorder="1" applyAlignment="1">
      <alignment horizontal="right"/>
    </xf>
    <xf numFmtId="1" fontId="27" fillId="0" borderId="14" xfId="0" applyNumberFormat="1" applyFont="1" applyBorder="1" applyAlignment="1">
      <alignment horizontal="right"/>
    </xf>
    <xf numFmtId="4" fontId="27" fillId="15" borderId="14" xfId="0" applyNumberFormat="1" applyFont="1" applyFill="1" applyBorder="1" applyAlignment="1">
      <alignment horizontal="right"/>
    </xf>
    <xf numFmtId="4" fontId="40" fillId="0" borderId="24" xfId="0" applyNumberFormat="1" applyFont="1" applyBorder="1" applyAlignment="1">
      <alignment horizontal="right"/>
    </xf>
    <xf numFmtId="2" fontId="24" fillId="8" borderId="12" xfId="0" applyNumberFormat="1" applyFont="1" applyFill="1" applyBorder="1" applyAlignment="1">
      <alignment horizontal="right"/>
    </xf>
    <xf numFmtId="4" fontId="24" fillId="8" borderId="13" xfId="0" applyNumberFormat="1" applyFont="1" applyFill="1" applyBorder="1" applyAlignment="1">
      <alignment horizontal="right"/>
    </xf>
    <xf numFmtId="3" fontId="27" fillId="0" borderId="20" xfId="0" applyNumberFormat="1" applyFont="1" applyFill="1" applyBorder="1" applyAlignment="1">
      <alignment horizontal="right"/>
    </xf>
    <xf numFmtId="2" fontId="27" fillId="0" borderId="12" xfId="0" applyNumberFormat="1" applyFont="1" applyFill="1" applyBorder="1" applyAlignment="1">
      <alignment horizontal="right"/>
    </xf>
    <xf numFmtId="4" fontId="27" fillId="0" borderId="12" xfId="0" applyNumberFormat="1" applyFont="1" applyFill="1" applyBorder="1" applyAlignment="1">
      <alignment horizontal="right"/>
    </xf>
    <xf numFmtId="4" fontId="27" fillId="0" borderId="19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4" fontId="27" fillId="0" borderId="20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 horizontal="right"/>
    </xf>
    <xf numFmtId="3" fontId="26" fillId="0" borderId="13" xfId="0" applyNumberFormat="1" applyFont="1" applyFill="1" applyBorder="1" applyAlignment="1">
      <alignment horizontal="right"/>
    </xf>
    <xf numFmtId="4" fontId="27" fillId="0" borderId="15" xfId="0" applyNumberFormat="1" applyFont="1" applyBorder="1" applyAlignment="1">
      <alignment horizontal="right"/>
    </xf>
    <xf numFmtId="4" fontId="27" fillId="0" borderId="20" xfId="0" applyNumberFormat="1" applyFont="1" applyBorder="1" applyAlignment="1">
      <alignment horizontal="right"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3" fontId="24" fillId="16" borderId="11" xfId="0" applyNumberFormat="1" applyFont="1" applyFill="1" applyBorder="1" applyAlignment="1">
      <alignment horizontal="right"/>
    </xf>
    <xf numFmtId="2" fontId="24" fillId="16" borderId="12" xfId="0" applyNumberFormat="1" applyFont="1" applyFill="1" applyBorder="1" applyAlignment="1">
      <alignment horizontal="right"/>
    </xf>
    <xf numFmtId="4" fontId="24" fillId="16" borderId="12" xfId="0" applyNumberFormat="1" applyFont="1" applyFill="1" applyBorder="1" applyAlignment="1">
      <alignment horizontal="right"/>
    </xf>
    <xf numFmtId="4" fontId="24" fillId="16" borderId="11" xfId="0" applyNumberFormat="1" applyFont="1" applyFill="1" applyBorder="1" applyAlignment="1">
      <alignment horizontal="right"/>
    </xf>
    <xf numFmtId="0" fontId="27" fillId="0" borderId="0" xfId="0" applyFont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1" fontId="20" fillId="3" borderId="14" xfId="0" applyNumberFormat="1" applyFont="1" applyFill="1" applyBorder="1" applyAlignment="1">
      <alignment horizontal="center" vertical="center"/>
    </xf>
    <xf numFmtId="1" fontId="27" fillId="0" borderId="14" xfId="0" applyNumberFormat="1" applyFont="1" applyFill="1" applyBorder="1" applyAlignment="1">
      <alignment horizontal="right"/>
    </xf>
    <xf numFmtId="3" fontId="27" fillId="0" borderId="14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center"/>
    </xf>
    <xf numFmtId="2" fontId="27" fillId="5" borderId="14" xfId="0" applyNumberFormat="1" applyFont="1" applyFill="1" applyBorder="1" applyAlignment="1">
      <alignment horizontal="right"/>
    </xf>
    <xf numFmtId="3" fontId="26" fillId="0" borderId="24" xfId="0" applyNumberFormat="1" applyFont="1" applyBorder="1" applyAlignment="1">
      <alignment horizontal="right"/>
    </xf>
    <xf numFmtId="2" fontId="27" fillId="15" borderId="24" xfId="0" applyNumberFormat="1" applyFont="1" applyFill="1" applyBorder="1" applyAlignment="1">
      <alignment horizontal="right"/>
    </xf>
    <xf numFmtId="3" fontId="26" fillId="0" borderId="14" xfId="0" applyNumberFormat="1" applyFont="1" applyFill="1" applyBorder="1" applyAlignment="1">
      <alignment/>
    </xf>
    <xf numFmtId="1" fontId="27" fillId="0" borderId="13" xfId="0" applyNumberFormat="1" applyFont="1" applyFill="1" applyBorder="1" applyAlignment="1">
      <alignment horizontal="right"/>
    </xf>
    <xf numFmtId="3" fontId="27" fillId="0" borderId="13" xfId="0" applyNumberFormat="1" applyFont="1" applyFill="1" applyBorder="1" applyAlignment="1">
      <alignment/>
    </xf>
    <xf numFmtId="3" fontId="26" fillId="0" borderId="13" xfId="0" applyNumberFormat="1" applyFont="1" applyFill="1" applyBorder="1" applyAlignment="1">
      <alignment/>
    </xf>
    <xf numFmtId="2" fontId="27" fillId="0" borderId="13" xfId="0" applyNumberFormat="1" applyFont="1" applyFill="1" applyBorder="1" applyAlignment="1">
      <alignment horizontal="right"/>
    </xf>
    <xf numFmtId="2" fontId="27" fillId="15" borderId="13" xfId="0" applyNumberFormat="1" applyFont="1" applyFill="1" applyBorder="1" applyAlignment="1">
      <alignment horizontal="right"/>
    </xf>
    <xf numFmtId="3" fontId="27" fillId="0" borderId="11" xfId="0" applyNumberFormat="1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4" fontId="27" fillId="0" borderId="11" xfId="0" applyNumberFormat="1" applyFont="1" applyBorder="1" applyAlignment="1">
      <alignment horizontal="right"/>
    </xf>
    <xf numFmtId="2" fontId="27" fillId="0" borderId="13" xfId="0" applyNumberFormat="1" applyFont="1" applyBorder="1" applyAlignment="1">
      <alignment/>
    </xf>
    <xf numFmtId="2" fontId="27" fillId="0" borderId="12" xfId="0" applyNumberFormat="1" applyFont="1" applyBorder="1" applyAlignment="1">
      <alignment horizontal="right"/>
    </xf>
    <xf numFmtId="2" fontId="40" fillId="0" borderId="12" xfId="0" applyNumberFormat="1" applyFont="1" applyBorder="1" applyAlignment="1">
      <alignment horizontal="left"/>
    </xf>
    <xf numFmtId="2" fontId="27" fillId="5" borderId="12" xfId="0" applyNumberFormat="1" applyFont="1" applyFill="1" applyBorder="1" applyAlignment="1">
      <alignment horizontal="right"/>
    </xf>
    <xf numFmtId="1" fontId="27" fillId="8" borderId="14" xfId="0" applyNumberFormat="1" applyFont="1" applyFill="1" applyBorder="1" applyAlignment="1">
      <alignment horizontal="right"/>
    </xf>
    <xf numFmtId="3" fontId="20" fillId="8" borderId="14" xfId="0" applyNumberFormat="1" applyFont="1" applyFill="1" applyBorder="1" applyAlignment="1">
      <alignment/>
    </xf>
    <xf numFmtId="3" fontId="20" fillId="8" borderId="14" xfId="0" applyNumberFormat="1" applyFont="1" applyFill="1" applyBorder="1" applyAlignment="1">
      <alignment horizontal="right"/>
    </xf>
    <xf numFmtId="2" fontId="27" fillId="8" borderId="14" xfId="0" applyNumberFormat="1" applyFont="1" applyFill="1" applyBorder="1" applyAlignment="1">
      <alignment horizontal="right"/>
    </xf>
    <xf numFmtId="4" fontId="27" fillId="8" borderId="14" xfId="0" applyNumberFormat="1" applyFont="1" applyFill="1" applyBorder="1" applyAlignment="1">
      <alignment horizontal="right"/>
    </xf>
    <xf numFmtId="2" fontId="26" fillId="8" borderId="14" xfId="0" applyNumberFormat="1" applyFont="1" applyFill="1" applyBorder="1" applyAlignment="1">
      <alignment horizontal="right"/>
    </xf>
    <xf numFmtId="2" fontId="26" fillId="8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3" fontId="24" fillId="16" borderId="13" xfId="0" applyNumberFormat="1" applyFont="1" applyFill="1" applyBorder="1" applyAlignment="1">
      <alignment horizontal="right"/>
    </xf>
    <xf numFmtId="2" fontId="24" fillId="16" borderId="13" xfId="0" applyNumberFormat="1" applyFont="1" applyFill="1" applyBorder="1" applyAlignment="1">
      <alignment horizontal="right"/>
    </xf>
    <xf numFmtId="4" fontId="24" fillId="16" borderId="13" xfId="0" applyNumberFormat="1" applyFont="1" applyFill="1" applyBorder="1" applyAlignment="1">
      <alignment horizontal="right"/>
    </xf>
    <xf numFmtId="0" fontId="20" fillId="15" borderId="51" xfId="0" applyFont="1" applyFill="1" applyBorder="1" applyAlignment="1">
      <alignment/>
    </xf>
    <xf numFmtId="3" fontId="26" fillId="15" borderId="51" xfId="0" applyNumberFormat="1" applyFont="1" applyFill="1" applyBorder="1" applyAlignment="1">
      <alignment horizontal="right"/>
    </xf>
    <xf numFmtId="3" fontId="26" fillId="15" borderId="52" xfId="0" applyNumberFormat="1" applyFont="1" applyFill="1" applyBorder="1" applyAlignment="1">
      <alignment horizontal="right"/>
    </xf>
    <xf numFmtId="3" fontId="26" fillId="15" borderId="28" xfId="0" applyNumberFormat="1" applyFont="1" applyFill="1" applyBorder="1" applyAlignment="1">
      <alignment horizontal="right"/>
    </xf>
    <xf numFmtId="2" fontId="26" fillId="15" borderId="52" xfId="0" applyNumberFormat="1" applyFont="1" applyFill="1" applyBorder="1" applyAlignment="1">
      <alignment horizontal="right"/>
    </xf>
    <xf numFmtId="4" fontId="26" fillId="15" borderId="52" xfId="0" applyNumberFormat="1" applyFont="1" applyFill="1" applyBorder="1" applyAlignment="1">
      <alignment horizontal="right"/>
    </xf>
    <xf numFmtId="10" fontId="27" fillId="15" borderId="14" xfId="57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20" fillId="3" borderId="11" xfId="0" applyFont="1" applyFill="1" applyBorder="1" applyAlignment="1">
      <alignment vertical="top"/>
    </xf>
    <xf numFmtId="0" fontId="20" fillId="3" borderId="12" xfId="0" applyFont="1" applyFill="1" applyBorder="1" applyAlignment="1">
      <alignment horizontal="center"/>
    </xf>
    <xf numFmtId="1" fontId="20" fillId="3" borderId="13" xfId="0" applyNumberFormat="1" applyFont="1" applyFill="1" applyBorder="1" applyAlignment="1">
      <alignment horizontal="center" vertical="center"/>
    </xf>
    <xf numFmtId="0" fontId="27" fillId="0" borderId="12" xfId="0" applyFont="1" applyBorder="1" applyAlignment="1">
      <alignment horizontal="left"/>
    </xf>
    <xf numFmtId="0" fontId="26" fillId="0" borderId="14" xfId="0" applyFont="1" applyBorder="1" applyAlignment="1">
      <alignment horizontal="right"/>
    </xf>
    <xf numFmtId="3" fontId="27" fillId="0" borderId="13" xfId="0" applyNumberFormat="1" applyFont="1" applyBorder="1" applyAlignment="1">
      <alignment/>
    </xf>
    <xf numFmtId="0" fontId="27" fillId="0" borderId="30" xfId="0" applyFont="1" applyBorder="1" applyAlignment="1">
      <alignment horizontal="left"/>
    </xf>
    <xf numFmtId="3" fontId="26" fillId="0" borderId="13" xfId="0" applyNumberFormat="1" applyFont="1" applyBorder="1" applyAlignment="1">
      <alignment/>
    </xf>
    <xf numFmtId="0" fontId="27" fillId="0" borderId="0" xfId="0" applyFont="1" applyBorder="1" applyAlignment="1">
      <alignment horizontal="left"/>
    </xf>
    <xf numFmtId="1" fontId="27" fillId="0" borderId="20" xfId="0" applyNumberFormat="1" applyFont="1" applyBorder="1" applyAlignment="1">
      <alignment/>
    </xf>
    <xf numFmtId="1" fontId="27" fillId="0" borderId="13" xfId="0" applyNumberFormat="1" applyFont="1" applyBorder="1" applyAlignment="1">
      <alignment/>
    </xf>
    <xf numFmtId="4" fontId="27" fillId="0" borderId="20" xfId="0" applyNumberFormat="1" applyFont="1" applyBorder="1" applyAlignment="1">
      <alignment/>
    </xf>
    <xf numFmtId="4" fontId="39" fillId="0" borderId="13" xfId="0" applyNumberFormat="1" applyFont="1" applyBorder="1" applyAlignment="1">
      <alignment/>
    </xf>
    <xf numFmtId="4" fontId="27" fillId="5" borderId="12" xfId="0" applyNumberFormat="1" applyFont="1" applyFill="1" applyBorder="1" applyAlignment="1">
      <alignment horizontal="right"/>
    </xf>
    <xf numFmtId="0" fontId="27" fillId="0" borderId="20" xfId="0" applyFont="1" applyBorder="1" applyAlignment="1">
      <alignment/>
    </xf>
    <xf numFmtId="4" fontId="27" fillId="5" borderId="0" xfId="0" applyNumberFormat="1" applyFont="1" applyFill="1" applyBorder="1" applyAlignment="1">
      <alignment horizontal="right"/>
    </xf>
    <xf numFmtId="3" fontId="24" fillId="16" borderId="13" xfId="0" applyNumberFormat="1" applyFont="1" applyFill="1" applyBorder="1" applyAlignment="1">
      <alignment/>
    </xf>
    <xf numFmtId="2" fontId="24" fillId="16" borderId="13" xfId="0" applyNumberFormat="1" applyFont="1" applyFill="1" applyBorder="1" applyAlignment="1">
      <alignment/>
    </xf>
    <xf numFmtId="4" fontId="24" fillId="16" borderId="13" xfId="0" applyNumberFormat="1" applyFont="1" applyFill="1" applyBorder="1" applyAlignment="1">
      <alignment/>
    </xf>
    <xf numFmtId="3" fontId="26" fillId="15" borderId="52" xfId="0" applyNumberFormat="1" applyFont="1" applyFill="1" applyBorder="1" applyAlignment="1">
      <alignment/>
    </xf>
    <xf numFmtId="2" fontId="26" fillId="15" borderId="52" xfId="0" applyNumberFormat="1" applyFont="1" applyFill="1" applyBorder="1" applyAlignment="1">
      <alignment/>
    </xf>
    <xf numFmtId="4" fontId="26" fillId="15" borderId="52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6" fillId="0" borderId="14" xfId="0" applyFont="1" applyBorder="1" applyAlignment="1">
      <alignment horizontal="left"/>
    </xf>
    <xf numFmtId="0" fontId="27" fillId="0" borderId="30" xfId="0" applyFont="1" applyBorder="1" applyAlignment="1">
      <alignment/>
    </xf>
    <xf numFmtId="0" fontId="27" fillId="0" borderId="13" xfId="0" applyFont="1" applyBorder="1" applyAlignment="1">
      <alignment horizontal="right"/>
    </xf>
    <xf numFmtId="0" fontId="27" fillId="0" borderId="13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3" fontId="27" fillId="0" borderId="20" xfId="0" applyNumberFormat="1" applyFont="1" applyBorder="1" applyAlignment="1">
      <alignment/>
    </xf>
    <xf numFmtId="0" fontId="25" fillId="16" borderId="10" xfId="0" applyFont="1" applyFill="1" applyBorder="1" applyAlignment="1">
      <alignment/>
    </xf>
    <xf numFmtId="0" fontId="25" fillId="16" borderId="11" xfId="0" applyFont="1" applyFill="1" applyBorder="1" applyAlignment="1">
      <alignment/>
    </xf>
    <xf numFmtId="0" fontId="25" fillId="16" borderId="12" xfId="0" applyFont="1" applyFill="1" applyBorder="1" applyAlignment="1">
      <alignment/>
    </xf>
    <xf numFmtId="0" fontId="26" fillId="0" borderId="0" xfId="0" applyFont="1" applyBorder="1" applyAlignment="1">
      <alignment horizontal="left"/>
    </xf>
    <xf numFmtId="0" fontId="20" fillId="16" borderId="0" xfId="0" applyFont="1" applyFill="1" applyBorder="1" applyAlignment="1">
      <alignment/>
    </xf>
    <xf numFmtId="0" fontId="26" fillId="16" borderId="0" xfId="0" applyFont="1" applyFill="1" applyBorder="1" applyAlignment="1">
      <alignment horizontal="left"/>
    </xf>
    <xf numFmtId="3" fontId="20" fillId="16" borderId="0" xfId="0" applyNumberFormat="1" applyFont="1" applyFill="1" applyBorder="1" applyAlignment="1">
      <alignment/>
    </xf>
    <xf numFmtId="3" fontId="26" fillId="0" borderId="14" xfId="0" applyNumberFormat="1" applyFont="1" applyBorder="1" applyAlignment="1">
      <alignment horizontal="left"/>
    </xf>
    <xf numFmtId="3" fontId="27" fillId="0" borderId="13" xfId="0" applyNumberFormat="1" applyFont="1" applyBorder="1" applyAlignment="1">
      <alignment horizontal="left"/>
    </xf>
    <xf numFmtId="3" fontId="26" fillId="0" borderId="13" xfId="0" applyNumberFormat="1" applyFont="1" applyBorder="1" applyAlignment="1">
      <alignment horizontal="left"/>
    </xf>
    <xf numFmtId="3" fontId="27" fillId="0" borderId="30" xfId="0" applyNumberFormat="1" applyFont="1" applyBorder="1" applyAlignment="1">
      <alignment horizontal="right"/>
    </xf>
    <xf numFmtId="0" fontId="27" fillId="15" borderId="0" xfId="0" applyFont="1" applyFill="1" applyBorder="1" applyAlignment="1">
      <alignment/>
    </xf>
    <xf numFmtId="0" fontId="27" fillId="15" borderId="52" xfId="0" applyFont="1" applyFill="1" applyBorder="1" applyAlignment="1">
      <alignment/>
    </xf>
    <xf numFmtId="0" fontId="26" fillId="15" borderId="52" xfId="0" applyFont="1" applyFill="1" applyBorder="1" applyAlignment="1">
      <alignment/>
    </xf>
    <xf numFmtId="3" fontId="39" fillId="15" borderId="52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27" fillId="0" borderId="10" xfId="0" applyNumberFormat="1" applyFont="1" applyBorder="1" applyAlignment="1">
      <alignment horizontal="right"/>
    </xf>
    <xf numFmtId="10" fontId="27" fillId="2" borderId="14" xfId="57" applyNumberFormat="1" applyFont="1" applyFill="1" applyBorder="1" applyAlignment="1" applyProtection="1">
      <alignment horizontal="right" vertical="top"/>
      <protection/>
    </xf>
    <xf numFmtId="0" fontId="53" fillId="16" borderId="10" xfId="0" applyFont="1" applyFill="1" applyBorder="1" applyAlignment="1">
      <alignment/>
    </xf>
    <xf numFmtId="0" fontId="52" fillId="16" borderId="11" xfId="0" applyFont="1" applyFill="1" applyBorder="1" applyAlignment="1">
      <alignment/>
    </xf>
    <xf numFmtId="0" fontId="52" fillId="16" borderId="12" xfId="0" applyFont="1" applyFill="1" applyBorder="1" applyAlignment="1">
      <alignment/>
    </xf>
    <xf numFmtId="3" fontId="26" fillId="16" borderId="24" xfId="0" applyNumberFormat="1" applyFont="1" applyFill="1" applyBorder="1" applyAlignment="1">
      <alignment/>
    </xf>
    <xf numFmtId="4" fontId="26" fillId="16" borderId="24" xfId="0" applyNumberFormat="1" applyFont="1" applyFill="1" applyBorder="1" applyAlignment="1">
      <alignment/>
    </xf>
    <xf numFmtId="164" fontId="19" fillId="5" borderId="0" xfId="52" applyFont="1" applyFill="1" applyBorder="1" applyAlignment="1" applyProtection="1">
      <alignment horizontal="center"/>
      <protection/>
    </xf>
    <xf numFmtId="0" fontId="20" fillId="16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3" fontId="20" fillId="16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4" fillId="16" borderId="14" xfId="0" applyFont="1" applyFill="1" applyBorder="1" applyAlignment="1">
      <alignment horizontal="left"/>
    </xf>
    <xf numFmtId="0" fontId="21" fillId="5" borderId="0" xfId="0" applyFont="1" applyFill="1" applyBorder="1" applyAlignment="1">
      <alignment horizontal="center"/>
    </xf>
    <xf numFmtId="2" fontId="21" fillId="16" borderId="0" xfId="0" applyNumberFormat="1" applyFont="1" applyFill="1" applyBorder="1" applyAlignment="1">
      <alignment horizontal="center"/>
    </xf>
    <xf numFmtId="0" fontId="25" fillId="16" borderId="14" xfId="0" applyFont="1" applyFill="1" applyBorder="1" applyAlignment="1">
      <alignment horizontal="left"/>
    </xf>
    <xf numFmtId="0" fontId="25" fillId="16" borderId="10" xfId="0" applyFont="1" applyFill="1" applyBorder="1" applyAlignment="1">
      <alignment horizontal="left"/>
    </xf>
    <xf numFmtId="3" fontId="21" fillId="16" borderId="0" xfId="0" applyNumberFormat="1" applyFont="1" applyFill="1" applyBorder="1" applyAlignment="1">
      <alignment horizontal="center"/>
    </xf>
    <xf numFmtId="0" fontId="25" fillId="16" borderId="16" xfId="0" applyFont="1" applyFill="1" applyBorder="1" applyAlignment="1">
      <alignment horizontal="left"/>
    </xf>
    <xf numFmtId="0" fontId="20" fillId="16" borderId="0" xfId="0" applyFont="1" applyFill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5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" fontId="27" fillId="0" borderId="53" xfId="0" applyNumberFormat="1" applyFont="1" applyFill="1" applyBorder="1" applyAlignment="1">
      <alignment horizontal="right"/>
    </xf>
    <xf numFmtId="4" fontId="27" fillId="0" borderId="54" xfId="0" applyNumberFormat="1" applyFont="1" applyFill="1" applyBorder="1" applyAlignment="1">
      <alignment horizontal="right"/>
    </xf>
    <xf numFmtId="4" fontId="27" fillId="0" borderId="54" xfId="0" applyNumberFormat="1" applyFont="1" applyBorder="1" applyAlignment="1">
      <alignment horizontal="right"/>
    </xf>
    <xf numFmtId="3" fontId="27" fillId="0" borderId="25" xfId="0" applyNumberFormat="1" applyFont="1" applyFill="1" applyBorder="1" applyAlignment="1">
      <alignment horizontal="right"/>
    </xf>
    <xf numFmtId="3" fontId="27" fillId="0" borderId="12" xfId="0" applyNumberFormat="1" applyFont="1" applyFill="1" applyBorder="1" applyAlignment="1">
      <alignment horizontal="right"/>
    </xf>
    <xf numFmtId="3" fontId="27" fillId="0" borderId="30" xfId="0" applyNumberFormat="1" applyFont="1" applyFill="1" applyBorder="1" applyAlignment="1">
      <alignment horizontal="right"/>
    </xf>
    <xf numFmtId="1" fontId="24" fillId="8" borderId="13" xfId="0" applyNumberFormat="1" applyFont="1" applyFill="1" applyBorder="1" applyAlignment="1">
      <alignment horizontal="right"/>
    </xf>
    <xf numFmtId="1" fontId="24" fillId="16" borderId="24" xfId="0" applyNumberFormat="1" applyFont="1" applyFill="1" applyBorder="1" applyAlignment="1">
      <alignment horizontal="right"/>
    </xf>
    <xf numFmtId="1" fontId="27" fillId="0" borderId="55" xfId="0" applyNumberFormat="1" applyFont="1" applyFill="1" applyBorder="1" applyAlignment="1">
      <alignment horizontal="right"/>
    </xf>
    <xf numFmtId="1" fontId="27" fillId="0" borderId="56" xfId="0" applyNumberFormat="1" applyFont="1" applyFill="1" applyBorder="1" applyAlignment="1">
      <alignment horizontal="right"/>
    </xf>
    <xf numFmtId="1" fontId="27" fillId="0" borderId="57" xfId="0" applyNumberFormat="1" applyFont="1" applyFill="1" applyBorder="1" applyAlignment="1">
      <alignment horizontal="right"/>
    </xf>
    <xf numFmtId="1" fontId="27" fillId="0" borderId="58" xfId="0" applyNumberFormat="1" applyFont="1" applyFill="1" applyBorder="1" applyAlignment="1">
      <alignment horizontal="right"/>
    </xf>
    <xf numFmtId="1" fontId="27" fillId="0" borderId="59" xfId="0" applyNumberFormat="1" applyFont="1" applyBorder="1" applyAlignment="1">
      <alignment horizontal="right"/>
    </xf>
    <xf numFmtId="1" fontId="27" fillId="0" borderId="57" xfId="0" applyNumberFormat="1" applyFont="1" applyBorder="1" applyAlignment="1">
      <alignment horizontal="right"/>
    </xf>
    <xf numFmtId="4" fontId="27" fillId="0" borderId="11" xfId="0" applyNumberFormat="1" applyFont="1" applyFill="1" applyBorder="1" applyAlignment="1">
      <alignment horizontal="right"/>
    </xf>
    <xf numFmtId="4" fontId="24" fillId="16" borderId="18" xfId="0" applyNumberFormat="1" applyFont="1" applyFill="1" applyBorder="1" applyAlignment="1">
      <alignment horizontal="right"/>
    </xf>
    <xf numFmtId="4" fontId="27" fillId="0" borderId="55" xfId="0" applyNumberFormat="1" applyFont="1" applyFill="1" applyBorder="1" applyAlignment="1">
      <alignment horizontal="right"/>
    </xf>
    <xf numFmtId="4" fontId="27" fillId="0" borderId="56" xfId="0" applyNumberFormat="1" applyFont="1" applyFill="1" applyBorder="1" applyAlignment="1">
      <alignment horizontal="right"/>
    </xf>
    <xf numFmtId="4" fontId="27" fillId="0" borderId="57" xfId="0" applyNumberFormat="1" applyFont="1" applyFill="1" applyBorder="1" applyAlignment="1">
      <alignment horizontal="right"/>
    </xf>
    <xf numFmtId="4" fontId="27" fillId="0" borderId="58" xfId="0" applyNumberFormat="1" applyFont="1" applyFill="1" applyBorder="1" applyAlignment="1">
      <alignment horizontal="right"/>
    </xf>
    <xf numFmtId="4" fontId="27" fillId="15" borderId="59" xfId="0" applyNumberFormat="1" applyFont="1" applyFill="1" applyBorder="1" applyAlignment="1">
      <alignment horizontal="right"/>
    </xf>
    <xf numFmtId="4" fontId="27" fillId="0" borderId="59" xfId="0" applyNumberFormat="1" applyFont="1" applyBorder="1" applyAlignment="1">
      <alignment horizontal="right"/>
    </xf>
    <xf numFmtId="4" fontId="27" fillId="0" borderId="57" xfId="0" applyNumberFormat="1" applyFont="1" applyBorder="1" applyAlignment="1">
      <alignment horizontal="right"/>
    </xf>
    <xf numFmtId="0" fontId="27" fillId="0" borderId="60" xfId="0" applyFont="1" applyBorder="1" applyAlignment="1">
      <alignment/>
    </xf>
    <xf numFmtId="0" fontId="27" fillId="0" borderId="61" xfId="0" applyFont="1" applyBorder="1" applyAlignment="1">
      <alignment/>
    </xf>
    <xf numFmtId="0" fontId="27" fillId="0" borderId="62" xfId="0" applyFont="1" applyBorder="1" applyAlignment="1">
      <alignment/>
    </xf>
    <xf numFmtId="0" fontId="44" fillId="8" borderId="17" xfId="0" applyFont="1" applyFill="1" applyBorder="1" applyAlignment="1">
      <alignment/>
    </xf>
    <xf numFmtId="0" fontId="27" fillId="0" borderId="63" xfId="0" applyFont="1" applyBorder="1" applyAlignment="1">
      <alignment/>
    </xf>
    <xf numFmtId="0" fontId="27" fillId="0" borderId="64" xfId="0" applyFont="1" applyBorder="1" applyAlignment="1">
      <alignment/>
    </xf>
    <xf numFmtId="0" fontId="27" fillId="0" borderId="65" xfId="0" applyFont="1" applyBorder="1" applyAlignment="1">
      <alignment/>
    </xf>
    <xf numFmtId="0" fontId="27" fillId="0" borderId="25" xfId="0" applyFont="1" applyBorder="1" applyAlignment="1">
      <alignment/>
    </xf>
    <xf numFmtId="4" fontId="27" fillId="0" borderId="15" xfId="0" applyNumberFormat="1" applyFont="1" applyBorder="1" applyAlignment="1">
      <alignment/>
    </xf>
    <xf numFmtId="4" fontId="27" fillId="0" borderId="66" xfId="0" applyNumberFormat="1" applyFont="1" applyBorder="1" applyAlignment="1">
      <alignment/>
    </xf>
    <xf numFmtId="4" fontId="27" fillId="0" borderId="11" xfId="0" applyNumberFormat="1" applyFont="1" applyBorder="1" applyAlignment="1">
      <alignment/>
    </xf>
    <xf numFmtId="4" fontId="27" fillId="0" borderId="67" xfId="0" applyNumberFormat="1" applyFont="1" applyBorder="1" applyAlignment="1">
      <alignment/>
    </xf>
    <xf numFmtId="4" fontId="27" fillId="0" borderId="68" xfId="0" applyNumberFormat="1" applyFont="1" applyBorder="1" applyAlignment="1">
      <alignment/>
    </xf>
    <xf numFmtId="4" fontId="27" fillId="0" borderId="69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</xdr:row>
      <xdr:rowOff>95250</xdr:rowOff>
    </xdr:from>
    <xdr:to>
      <xdr:col>8</xdr:col>
      <xdr:colOff>47625</xdr:colOff>
      <xdr:row>11</xdr:row>
      <xdr:rowOff>19050</xdr:rowOff>
    </xdr:to>
    <xdr:pic>
      <xdr:nvPicPr>
        <xdr:cNvPr id="1" name="Obrázky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2950"/>
          <a:ext cx="106680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99"/>
  <sheetViews>
    <sheetView workbookViewId="0" topLeftCell="A548">
      <selection activeCell="A493" sqref="A493"/>
    </sheetView>
  </sheetViews>
  <sheetFormatPr defaultColWidth="9.00390625" defaultRowHeight="12.75"/>
  <cols>
    <col min="1" max="1" width="5.25390625" style="1" customWidth="1"/>
    <col min="2" max="2" width="4.625" style="1" customWidth="1"/>
    <col min="3" max="3" width="29.125" style="1" customWidth="1"/>
    <col min="4" max="4" width="8.75390625" style="1" customWidth="1"/>
    <col min="5" max="7" width="0" style="1" hidden="1" customWidth="1"/>
    <col min="8" max="8" width="0" style="2" hidden="1" customWidth="1"/>
    <col min="9" max="10" width="0" style="1" hidden="1" customWidth="1"/>
    <col min="11" max="11" width="11.75390625" style="1" customWidth="1"/>
    <col min="12" max="12" width="10.125" style="1" customWidth="1"/>
    <col min="13" max="13" width="11.625" style="1" customWidth="1"/>
    <col min="14" max="14" width="9.75390625" style="1" customWidth="1"/>
    <col min="15" max="15" width="10.00390625" style="3" customWidth="1"/>
    <col min="16" max="16" width="11.625" style="1" customWidth="1"/>
    <col min="17" max="19" width="10.25390625" style="1" customWidth="1"/>
    <col min="20" max="20" width="6.875" style="1" customWidth="1"/>
    <col min="21" max="21" width="14.125" style="1" customWidth="1"/>
    <col min="22" max="16384" width="9.00390625" style="1" customWidth="1"/>
  </cols>
  <sheetData>
    <row r="2" spans="1:20" ht="15.75">
      <c r="A2" s="898" t="s">
        <v>0</v>
      </c>
      <c r="B2" s="898"/>
      <c r="C2" s="898"/>
      <c r="D2" s="898"/>
      <c r="E2" s="898"/>
      <c r="F2" s="898"/>
      <c r="G2" s="898"/>
      <c r="H2" s="898"/>
      <c r="I2" s="898"/>
      <c r="J2" s="898"/>
      <c r="K2" s="898"/>
      <c r="L2" s="898"/>
      <c r="M2" s="898"/>
      <c r="N2" s="898"/>
      <c r="O2" s="898"/>
      <c r="P2" s="898"/>
      <c r="Q2" s="898"/>
      <c r="R2" s="4"/>
      <c r="T2" s="5"/>
    </row>
    <row r="3" spans="3:20" ht="12.75">
      <c r="C3" s="6" t="s">
        <v>1</v>
      </c>
      <c r="T3" s="7"/>
    </row>
    <row r="4" spans="10:20" ht="12.75">
      <c r="J4" s="899" t="s">
        <v>2</v>
      </c>
      <c r="K4" s="899"/>
      <c r="L4" s="899"/>
      <c r="M4" s="899"/>
      <c r="N4" s="899"/>
      <c r="O4" s="899"/>
      <c r="P4" s="899"/>
      <c r="Q4" s="899"/>
      <c r="R4" s="8"/>
      <c r="T4" s="9"/>
    </row>
    <row r="5" spans="1:7" ht="15.75" hidden="1">
      <c r="A5" s="900"/>
      <c r="B5" s="900"/>
      <c r="C5" s="900"/>
      <c r="D5" s="900"/>
      <c r="E5" s="900"/>
      <c r="F5" s="11"/>
      <c r="G5" s="11" t="s">
        <v>3</v>
      </c>
    </row>
    <row r="6" spans="1:21" s="25" customFormat="1" ht="25.5">
      <c r="A6" s="12" t="s">
        <v>1</v>
      </c>
      <c r="B6" s="13"/>
      <c r="C6" s="14"/>
      <c r="D6" s="15">
        <v>2012</v>
      </c>
      <c r="E6" s="16" t="s">
        <v>4</v>
      </c>
      <c r="F6" s="17" t="s">
        <v>5</v>
      </c>
      <c r="G6" s="16" t="s">
        <v>6</v>
      </c>
      <c r="H6" s="17" t="s">
        <v>5</v>
      </c>
      <c r="I6" s="16" t="s">
        <v>7</v>
      </c>
      <c r="J6" s="18" t="s">
        <v>5</v>
      </c>
      <c r="K6" s="19" t="s">
        <v>8</v>
      </c>
      <c r="L6" s="20" t="s">
        <v>9</v>
      </c>
      <c r="M6" s="21">
        <v>2013</v>
      </c>
      <c r="N6" s="20" t="s">
        <v>10</v>
      </c>
      <c r="O6" s="22" t="s">
        <v>11</v>
      </c>
      <c r="P6" s="21" t="s">
        <v>12</v>
      </c>
      <c r="Q6" s="20" t="s">
        <v>13</v>
      </c>
      <c r="R6" s="20" t="s">
        <v>14</v>
      </c>
      <c r="S6" s="20" t="s">
        <v>15</v>
      </c>
      <c r="T6" s="23" t="s">
        <v>5</v>
      </c>
      <c r="U6" s="24"/>
    </row>
    <row r="7" spans="1:21" s="11" customFormat="1" ht="12.75">
      <c r="A7" s="26" t="s">
        <v>16</v>
      </c>
      <c r="B7" s="27"/>
      <c r="C7" s="28"/>
      <c r="D7" s="29">
        <f>SUM(D8,D9,D10,D11,D12,D66)</f>
        <v>148640</v>
      </c>
      <c r="E7" s="30">
        <v>47136</v>
      </c>
      <c r="F7" s="31">
        <v>30.57</v>
      </c>
      <c r="G7" s="30">
        <v>91211</v>
      </c>
      <c r="H7" s="32">
        <v>59.16</v>
      </c>
      <c r="I7" s="33" t="e">
        <f>I8+I11+I12+I9+I10</f>
        <v>#REF!</v>
      </c>
      <c r="J7" s="34">
        <v>80.52</v>
      </c>
      <c r="K7" s="35">
        <f>SUM(K8,K9,K10,K11,K12)</f>
        <v>159046.3</v>
      </c>
      <c r="L7" s="36">
        <f>L8+L9+L10+L11+L12</f>
        <v>158346.72999999998</v>
      </c>
      <c r="M7" s="36">
        <v>146377</v>
      </c>
      <c r="N7" s="36">
        <f>N8+N11+N12+N39</f>
        <v>38531.8</v>
      </c>
      <c r="O7" s="36">
        <f>O8+O11+O12</f>
        <v>75003.53</v>
      </c>
      <c r="P7" s="36">
        <f>P8+P11+P12</f>
        <v>153290</v>
      </c>
      <c r="Q7" s="36">
        <f>Q8+Q9+Q11+Q12</f>
        <v>114598.79</v>
      </c>
      <c r="R7" s="36">
        <f>R8+R9+R11+R12</f>
        <v>159748.9</v>
      </c>
      <c r="S7" s="36">
        <f>S8+S9+S11+S12+S10</f>
        <v>163201.81</v>
      </c>
      <c r="T7" s="37">
        <f>S7/R7</f>
        <v>1.0216146089268847</v>
      </c>
      <c r="U7" s="38"/>
    </row>
    <row r="8" spans="1:20" s="51" customFormat="1" ht="11.25">
      <c r="A8" s="39">
        <v>610</v>
      </c>
      <c r="B8" s="40"/>
      <c r="C8" s="41" t="s">
        <v>17</v>
      </c>
      <c r="D8" s="42">
        <v>50000</v>
      </c>
      <c r="E8" s="43">
        <v>13443</v>
      </c>
      <c r="F8" s="44"/>
      <c r="G8" s="43">
        <v>24288</v>
      </c>
      <c r="H8" s="45"/>
      <c r="I8" s="43">
        <v>35809</v>
      </c>
      <c r="J8" s="46"/>
      <c r="K8" s="47">
        <v>49646.27</v>
      </c>
      <c r="L8" s="48">
        <v>47807.28</v>
      </c>
      <c r="M8" s="48">
        <v>50000</v>
      </c>
      <c r="N8" s="47">
        <v>11283.12</v>
      </c>
      <c r="O8" s="48">
        <v>22312.23</v>
      </c>
      <c r="P8" s="49">
        <v>52000</v>
      </c>
      <c r="Q8" s="48">
        <v>34819.21</v>
      </c>
      <c r="R8" s="48">
        <v>52000</v>
      </c>
      <c r="S8" s="48">
        <v>51282.61</v>
      </c>
      <c r="T8" s="50"/>
    </row>
    <row r="9" spans="1:20" s="51" customFormat="1" ht="11.25">
      <c r="A9" s="52">
        <v>610</v>
      </c>
      <c r="B9" s="40"/>
      <c r="C9" s="53" t="s">
        <v>18</v>
      </c>
      <c r="D9" s="42">
        <v>0</v>
      </c>
      <c r="E9" s="43"/>
      <c r="F9" s="44"/>
      <c r="G9" s="54">
        <v>2419</v>
      </c>
      <c r="H9" s="45"/>
      <c r="I9" s="54">
        <v>2662</v>
      </c>
      <c r="J9" s="46"/>
      <c r="K9" s="47">
        <v>353.73</v>
      </c>
      <c r="L9" s="55">
        <v>353.73</v>
      </c>
      <c r="M9" s="48">
        <v>0</v>
      </c>
      <c r="N9" s="56"/>
      <c r="O9" s="48">
        <v>0</v>
      </c>
      <c r="P9" s="48">
        <v>0</v>
      </c>
      <c r="Q9" s="55">
        <v>0</v>
      </c>
      <c r="R9" s="57">
        <v>2729.9</v>
      </c>
      <c r="S9" s="55">
        <v>773.85</v>
      </c>
      <c r="T9" s="47"/>
    </row>
    <row r="10" spans="1:20" s="51" customFormat="1" ht="11.25">
      <c r="A10" s="58">
        <v>625</v>
      </c>
      <c r="B10" s="59" t="s">
        <v>19</v>
      </c>
      <c r="C10" s="53" t="s">
        <v>20</v>
      </c>
      <c r="D10" s="42">
        <v>0</v>
      </c>
      <c r="E10" s="43"/>
      <c r="F10" s="44"/>
      <c r="G10" s="54"/>
      <c r="H10" s="45"/>
      <c r="I10" s="54">
        <v>24</v>
      </c>
      <c r="J10" s="46"/>
      <c r="K10" s="47">
        <v>0</v>
      </c>
      <c r="L10" s="48">
        <v>0</v>
      </c>
      <c r="M10" s="48">
        <v>0</v>
      </c>
      <c r="N10" s="56"/>
      <c r="O10" s="48">
        <v>0</v>
      </c>
      <c r="P10" s="48">
        <v>0</v>
      </c>
      <c r="Q10" s="55">
        <v>0</v>
      </c>
      <c r="R10" s="55">
        <v>0</v>
      </c>
      <c r="S10" s="55">
        <v>184.28</v>
      </c>
      <c r="T10" s="47"/>
    </row>
    <row r="11" spans="1:20" ht="12.75">
      <c r="A11" s="39">
        <v>620</v>
      </c>
      <c r="B11" s="60"/>
      <c r="C11" s="60" t="s">
        <v>21</v>
      </c>
      <c r="D11" s="61">
        <v>18000</v>
      </c>
      <c r="E11" s="62">
        <v>4660</v>
      </c>
      <c r="F11" s="63"/>
      <c r="G11" s="62">
        <v>7485</v>
      </c>
      <c r="H11" s="64"/>
      <c r="I11" s="62">
        <v>11642</v>
      </c>
      <c r="J11" s="65"/>
      <c r="K11" s="47">
        <v>18000</v>
      </c>
      <c r="L11" s="66">
        <v>17509.78</v>
      </c>
      <c r="M11" s="66">
        <v>18000</v>
      </c>
      <c r="N11" s="67">
        <v>4113.2</v>
      </c>
      <c r="O11" s="66">
        <v>8210.43</v>
      </c>
      <c r="P11" s="49">
        <v>18500</v>
      </c>
      <c r="Q11" s="66">
        <v>12748.77</v>
      </c>
      <c r="R11" s="66">
        <v>18500</v>
      </c>
      <c r="S11" s="66">
        <v>18068.19</v>
      </c>
      <c r="T11" s="50"/>
    </row>
    <row r="12" spans="1:20" s="76" customFormat="1" ht="12.75">
      <c r="A12" s="68">
        <v>630</v>
      </c>
      <c r="B12" s="69"/>
      <c r="C12" s="69" t="s">
        <v>22</v>
      </c>
      <c r="D12" s="70">
        <f>SUM(D13,D14,D16,D29,D36,D40,D48)</f>
        <v>64340</v>
      </c>
      <c r="E12" s="71">
        <v>29033</v>
      </c>
      <c r="F12" s="71"/>
      <c r="G12" s="71">
        <v>57019</v>
      </c>
      <c r="H12" s="72"/>
      <c r="I12" s="71" t="e">
        <f>I13+I14+I16+I29+I36+I40+I48+I66</f>
        <v>#REF!</v>
      </c>
      <c r="J12" s="73"/>
      <c r="K12" s="74">
        <f>K13+K14+K16+K29+K36+K40+K48+K66</f>
        <v>91046.29999999999</v>
      </c>
      <c r="L12" s="75">
        <f>L13+L14+L16+L29+L36+L40+L48+L66+L15</f>
        <v>92675.93999999999</v>
      </c>
      <c r="M12" s="75">
        <v>78377</v>
      </c>
      <c r="N12" s="74">
        <f>N13+N14+N16+N29+N36+N48+N66</f>
        <v>23132.230000000003</v>
      </c>
      <c r="O12" s="75">
        <f>O13+O14+O16+O29+O36+O40+O48+O66</f>
        <v>44480.869999999995</v>
      </c>
      <c r="P12" s="75">
        <f>P13+P14+P16+P29+P36+P40+P48+P66</f>
        <v>82790</v>
      </c>
      <c r="Q12" s="75">
        <f>Q13+Q14+Q16+Q29+Q36+Q40+Q48+Q66</f>
        <v>67030.81</v>
      </c>
      <c r="R12" s="75">
        <f>R13+R14+R16+R29+R36+R40+R48+R66</f>
        <v>86519</v>
      </c>
      <c r="S12" s="75">
        <f>S13+S14+S16+S29+S36+S40+S48+S66</f>
        <v>92892.88</v>
      </c>
      <c r="T12" s="50"/>
    </row>
    <row r="13" spans="1:20" s="76" customFormat="1" ht="12.75">
      <c r="A13" s="77" t="s">
        <v>23</v>
      </c>
      <c r="B13" s="78"/>
      <c r="C13" s="78" t="s">
        <v>24</v>
      </c>
      <c r="D13" s="79">
        <v>20</v>
      </c>
      <c r="E13" s="80">
        <v>3</v>
      </c>
      <c r="F13" s="80"/>
      <c r="G13" s="80">
        <v>3</v>
      </c>
      <c r="H13" s="81"/>
      <c r="I13" s="80">
        <v>3</v>
      </c>
      <c r="J13" s="82"/>
      <c r="K13" s="83">
        <v>20</v>
      </c>
      <c r="L13" s="84">
        <v>11.6</v>
      </c>
      <c r="M13" s="84">
        <v>20</v>
      </c>
      <c r="N13" s="83">
        <v>0</v>
      </c>
      <c r="O13" s="84">
        <v>0</v>
      </c>
      <c r="P13" s="84">
        <v>20</v>
      </c>
      <c r="Q13" s="84">
        <v>539.23</v>
      </c>
      <c r="R13" s="84">
        <v>540</v>
      </c>
      <c r="S13" s="84">
        <v>614.74</v>
      </c>
      <c r="T13" s="50"/>
    </row>
    <row r="14" spans="1:20" s="76" customFormat="1" ht="12.75">
      <c r="A14" s="85">
        <v>632</v>
      </c>
      <c r="B14" s="86"/>
      <c r="C14" s="86" t="s">
        <v>25</v>
      </c>
      <c r="D14" s="79">
        <v>14000</v>
      </c>
      <c r="E14" s="80">
        <v>4168</v>
      </c>
      <c r="F14" s="80"/>
      <c r="G14" s="80">
        <v>8409</v>
      </c>
      <c r="H14" s="81"/>
      <c r="I14" s="80">
        <v>11243</v>
      </c>
      <c r="J14" s="82"/>
      <c r="K14" s="83">
        <v>14000</v>
      </c>
      <c r="L14" s="84">
        <v>15066.74</v>
      </c>
      <c r="M14" s="84">
        <v>14000</v>
      </c>
      <c r="N14" s="83">
        <v>4575.08</v>
      </c>
      <c r="O14" s="84">
        <v>7324.9</v>
      </c>
      <c r="P14" s="84">
        <v>14000</v>
      </c>
      <c r="Q14" s="84">
        <v>10405.11</v>
      </c>
      <c r="R14" s="84">
        <v>14000</v>
      </c>
      <c r="S14" s="84">
        <v>13287.2</v>
      </c>
      <c r="T14" s="50"/>
    </row>
    <row r="15" spans="1:20" s="97" customFormat="1" ht="12.75">
      <c r="A15" s="87">
        <v>632</v>
      </c>
      <c r="B15" s="88" t="s">
        <v>26</v>
      </c>
      <c r="C15" s="89"/>
      <c r="D15" s="90"/>
      <c r="E15" s="91"/>
      <c r="F15" s="91"/>
      <c r="G15" s="91"/>
      <c r="H15" s="92"/>
      <c r="I15" s="91"/>
      <c r="J15" s="93"/>
      <c r="K15" s="94"/>
      <c r="L15" s="55">
        <v>35</v>
      </c>
      <c r="M15" s="95">
        <v>0</v>
      </c>
      <c r="N15" s="56"/>
      <c r="O15" s="95">
        <v>0</v>
      </c>
      <c r="P15" s="95">
        <v>0</v>
      </c>
      <c r="Q15" s="95"/>
      <c r="R15" s="95">
        <v>0</v>
      </c>
      <c r="S15" s="95">
        <v>180</v>
      </c>
      <c r="T15" s="96"/>
    </row>
    <row r="16" spans="1:20" s="76" customFormat="1" ht="12.75">
      <c r="A16" s="98">
        <v>633</v>
      </c>
      <c r="B16" s="99"/>
      <c r="C16" s="99" t="s">
        <v>27</v>
      </c>
      <c r="D16" s="80">
        <f>SUM(D17,D18,D19,D20,D21,D23,D24,D25,D26,D27)</f>
        <v>11100</v>
      </c>
      <c r="E16" s="80">
        <v>2945</v>
      </c>
      <c r="F16" s="80"/>
      <c r="G16" s="80">
        <v>6648</v>
      </c>
      <c r="H16" s="81"/>
      <c r="I16" s="80">
        <f>I17+I18+I19+I20+I21+I23+I24+I25+I26+I27+I22</f>
        <v>8790</v>
      </c>
      <c r="J16" s="82"/>
      <c r="K16" s="100">
        <f>SUM(K17,K18,K19,K20,K21,K23,K24,K25,K26,K27,K22)</f>
        <v>11600</v>
      </c>
      <c r="L16" s="101">
        <f>L17+L18+L19+L20+L21+L23+L24+L25+L26+L27+L22</f>
        <v>9707.789999999999</v>
      </c>
      <c r="M16" s="101">
        <v>10600</v>
      </c>
      <c r="N16" s="100">
        <f>SUM(N17:N27)</f>
        <v>3151.33</v>
      </c>
      <c r="O16" s="101">
        <f>SUM(O17:O28)</f>
        <v>6756.83</v>
      </c>
      <c r="P16" s="101">
        <f>P17+P18+P19+P20+P21+P22+P23+P24+P25+P26+P27+P28</f>
        <v>11500</v>
      </c>
      <c r="Q16" s="101">
        <f>SUM(Q17:Q27,Q28)</f>
        <v>10269.27</v>
      </c>
      <c r="R16" s="101">
        <f>R17+R18+R19+R20+R21+R22+R23+R24+R25+R26+R27+R28</f>
        <v>12050</v>
      </c>
      <c r="S16" s="101">
        <f>S17+S18+S19+S20+S21+S22+S23+S25+S24+S26+S27+S28</f>
        <v>13802.79</v>
      </c>
      <c r="T16" s="50"/>
    </row>
    <row r="17" spans="1:20" s="76" customFormat="1" ht="12.75">
      <c r="A17" s="102">
        <v>633</v>
      </c>
      <c r="B17" s="103" t="s">
        <v>28</v>
      </c>
      <c r="C17" s="103" t="s">
        <v>29</v>
      </c>
      <c r="D17" s="42">
        <v>0</v>
      </c>
      <c r="E17" s="43">
        <v>0</v>
      </c>
      <c r="F17" s="43"/>
      <c r="G17" s="43">
        <v>0</v>
      </c>
      <c r="H17" s="45"/>
      <c r="I17" s="43"/>
      <c r="J17" s="104"/>
      <c r="K17" s="47">
        <v>0</v>
      </c>
      <c r="L17" s="48">
        <v>0</v>
      </c>
      <c r="M17" s="48">
        <v>0</v>
      </c>
      <c r="N17" s="47"/>
      <c r="O17" s="48">
        <v>0</v>
      </c>
      <c r="P17" s="48">
        <v>0</v>
      </c>
      <c r="Q17" s="48"/>
      <c r="R17" s="48">
        <v>0</v>
      </c>
      <c r="S17" s="48">
        <v>0</v>
      </c>
      <c r="T17" s="47"/>
    </row>
    <row r="18" spans="1:20" ht="12.75">
      <c r="A18" s="39">
        <v>633</v>
      </c>
      <c r="B18" s="105" t="s">
        <v>30</v>
      </c>
      <c r="C18" s="60" t="s">
        <v>31</v>
      </c>
      <c r="D18" s="61">
        <v>200</v>
      </c>
      <c r="E18" s="63">
        <v>36</v>
      </c>
      <c r="F18" s="63"/>
      <c r="G18" s="63">
        <v>36</v>
      </c>
      <c r="H18" s="106"/>
      <c r="I18" s="63">
        <v>225</v>
      </c>
      <c r="J18" s="65"/>
      <c r="K18" s="47">
        <v>200</v>
      </c>
      <c r="L18" s="66">
        <v>85</v>
      </c>
      <c r="M18" s="66">
        <v>200</v>
      </c>
      <c r="N18" s="67"/>
      <c r="O18" s="66">
        <v>94</v>
      </c>
      <c r="P18" s="66">
        <v>200</v>
      </c>
      <c r="Q18" s="66">
        <v>94</v>
      </c>
      <c r="R18" s="66">
        <v>100</v>
      </c>
      <c r="S18" s="66">
        <v>94</v>
      </c>
      <c r="T18" s="67"/>
    </row>
    <row r="19" spans="1:20" ht="12.75">
      <c r="A19" s="39">
        <v>633</v>
      </c>
      <c r="B19" s="105" t="s">
        <v>32</v>
      </c>
      <c r="C19" s="60" t="s">
        <v>33</v>
      </c>
      <c r="D19" s="61">
        <v>0</v>
      </c>
      <c r="E19" s="63">
        <v>160</v>
      </c>
      <c r="F19" s="63"/>
      <c r="G19" s="63">
        <v>160</v>
      </c>
      <c r="H19" s="106"/>
      <c r="I19" s="63">
        <v>160</v>
      </c>
      <c r="J19" s="65"/>
      <c r="K19" s="47">
        <v>0</v>
      </c>
      <c r="L19" s="66"/>
      <c r="M19" s="66">
        <v>0</v>
      </c>
      <c r="N19" s="67"/>
      <c r="O19" s="66">
        <v>0</v>
      </c>
      <c r="P19" s="66">
        <v>0</v>
      </c>
      <c r="Q19" s="66"/>
      <c r="R19" s="66">
        <v>0</v>
      </c>
      <c r="S19" s="66">
        <v>141</v>
      </c>
      <c r="T19" s="67"/>
    </row>
    <row r="20" spans="1:20" ht="12.75">
      <c r="A20" s="39">
        <v>633</v>
      </c>
      <c r="B20" s="105" t="s">
        <v>34</v>
      </c>
      <c r="C20" s="60" t="s">
        <v>35</v>
      </c>
      <c r="D20" s="61">
        <v>0</v>
      </c>
      <c r="E20" s="63">
        <v>0</v>
      </c>
      <c r="F20" s="63"/>
      <c r="G20" s="63">
        <v>0</v>
      </c>
      <c r="H20" s="106"/>
      <c r="I20" s="63">
        <v>0</v>
      </c>
      <c r="J20" s="65"/>
      <c r="K20" s="47">
        <v>0</v>
      </c>
      <c r="L20" s="66">
        <v>0</v>
      </c>
      <c r="M20" s="66">
        <v>0</v>
      </c>
      <c r="N20" s="67"/>
      <c r="O20" s="66">
        <v>0</v>
      </c>
      <c r="P20" s="66">
        <v>0</v>
      </c>
      <c r="Q20" s="66"/>
      <c r="R20" s="66">
        <v>0</v>
      </c>
      <c r="S20" s="66">
        <v>0</v>
      </c>
      <c r="T20" s="67"/>
    </row>
    <row r="21" spans="1:20" ht="12.75">
      <c r="A21" s="39">
        <v>633</v>
      </c>
      <c r="B21" s="60" t="s">
        <v>34</v>
      </c>
      <c r="C21" s="60" t="s">
        <v>36</v>
      </c>
      <c r="D21" s="61">
        <v>6000</v>
      </c>
      <c r="E21" s="63">
        <v>1414</v>
      </c>
      <c r="F21" s="63"/>
      <c r="G21" s="63">
        <v>2397</v>
      </c>
      <c r="H21" s="106"/>
      <c r="I21" s="63">
        <v>3628</v>
      </c>
      <c r="J21" s="65"/>
      <c r="K21" s="47">
        <v>6425.1</v>
      </c>
      <c r="L21" s="66">
        <v>6332.82</v>
      </c>
      <c r="M21" s="66">
        <v>6000</v>
      </c>
      <c r="N21" s="67">
        <v>1597.98</v>
      </c>
      <c r="O21" s="66">
        <v>3464.53</v>
      </c>
      <c r="P21" s="49">
        <v>7100</v>
      </c>
      <c r="Q21" s="66">
        <v>5761.58</v>
      </c>
      <c r="R21" s="66">
        <v>7100</v>
      </c>
      <c r="S21" s="66">
        <v>8190.51</v>
      </c>
      <c r="T21" s="67"/>
    </row>
    <row r="22" spans="1:20" ht="12.75">
      <c r="A22" s="52">
        <v>633</v>
      </c>
      <c r="B22" s="107" t="s">
        <v>34</v>
      </c>
      <c r="C22" s="107" t="s">
        <v>37</v>
      </c>
      <c r="D22" s="61">
        <v>0</v>
      </c>
      <c r="E22" s="108">
        <v>95</v>
      </c>
      <c r="F22" s="63"/>
      <c r="G22" s="109">
        <v>95</v>
      </c>
      <c r="H22" s="106"/>
      <c r="I22" s="109">
        <v>95</v>
      </c>
      <c r="J22" s="65"/>
      <c r="K22" s="47">
        <v>178.9</v>
      </c>
      <c r="L22" s="110">
        <v>178.9</v>
      </c>
      <c r="M22" s="66">
        <v>0</v>
      </c>
      <c r="N22" s="111"/>
      <c r="O22" s="66">
        <v>0</v>
      </c>
      <c r="P22" s="66">
        <v>0</v>
      </c>
      <c r="Q22" s="112"/>
      <c r="R22" s="112">
        <v>0</v>
      </c>
      <c r="S22" s="112">
        <v>45</v>
      </c>
      <c r="T22" s="67"/>
    </row>
    <row r="23" spans="1:20" ht="12.75">
      <c r="A23" s="39">
        <v>633</v>
      </c>
      <c r="B23" s="60" t="s">
        <v>38</v>
      </c>
      <c r="C23" s="60" t="s">
        <v>39</v>
      </c>
      <c r="D23" s="61">
        <v>2300</v>
      </c>
      <c r="E23" s="63">
        <v>1328</v>
      </c>
      <c r="F23" s="63"/>
      <c r="G23" s="63">
        <v>1413</v>
      </c>
      <c r="H23" s="106"/>
      <c r="I23" s="63">
        <v>1856</v>
      </c>
      <c r="J23" s="65"/>
      <c r="K23" s="47">
        <v>2300</v>
      </c>
      <c r="L23" s="66">
        <v>2224.48</v>
      </c>
      <c r="M23" s="66">
        <v>2000</v>
      </c>
      <c r="N23" s="67">
        <v>1118.06</v>
      </c>
      <c r="O23" s="66">
        <v>2352.57</v>
      </c>
      <c r="P23" s="49">
        <v>3000</v>
      </c>
      <c r="Q23" s="66">
        <v>2989.62</v>
      </c>
      <c r="R23" s="66">
        <v>3250</v>
      </c>
      <c r="S23" s="66">
        <v>3722.92</v>
      </c>
      <c r="T23" s="67"/>
    </row>
    <row r="24" spans="1:20" ht="12.75">
      <c r="A24" s="39">
        <v>633</v>
      </c>
      <c r="B24" s="60" t="s">
        <v>40</v>
      </c>
      <c r="C24" s="60" t="s">
        <v>41</v>
      </c>
      <c r="D24" s="61">
        <v>0</v>
      </c>
      <c r="E24" s="63">
        <v>313</v>
      </c>
      <c r="F24" s="63"/>
      <c r="G24" s="63">
        <v>313</v>
      </c>
      <c r="H24" s="106"/>
      <c r="I24" s="63">
        <v>313</v>
      </c>
      <c r="J24" s="65"/>
      <c r="K24" s="47">
        <v>0</v>
      </c>
      <c r="L24" s="66"/>
      <c r="M24" s="66">
        <v>0</v>
      </c>
      <c r="N24" s="67"/>
      <c r="O24" s="66">
        <v>0</v>
      </c>
      <c r="P24" s="66">
        <v>0</v>
      </c>
      <c r="Q24" s="66"/>
      <c r="R24" s="66">
        <v>0</v>
      </c>
      <c r="S24" s="66">
        <v>0</v>
      </c>
      <c r="T24" s="67"/>
    </row>
    <row r="25" spans="1:20" ht="12.75">
      <c r="A25" s="39">
        <v>633</v>
      </c>
      <c r="B25" s="60" t="s">
        <v>42</v>
      </c>
      <c r="C25" s="60" t="s">
        <v>43</v>
      </c>
      <c r="D25" s="61">
        <v>100</v>
      </c>
      <c r="E25" s="63">
        <v>2</v>
      </c>
      <c r="F25" s="63"/>
      <c r="G25" s="63">
        <v>2</v>
      </c>
      <c r="H25" s="106"/>
      <c r="I25" s="63">
        <v>34</v>
      </c>
      <c r="J25" s="65"/>
      <c r="K25" s="47">
        <v>100</v>
      </c>
      <c r="L25" s="66">
        <v>99.56</v>
      </c>
      <c r="M25" s="67">
        <v>100</v>
      </c>
      <c r="N25" s="67">
        <v>9.29</v>
      </c>
      <c r="O25" s="66">
        <v>29.41</v>
      </c>
      <c r="P25" s="67">
        <v>100</v>
      </c>
      <c r="Q25" s="66">
        <v>98.64</v>
      </c>
      <c r="R25" s="66">
        <v>100</v>
      </c>
      <c r="S25" s="66">
        <v>127.28</v>
      </c>
      <c r="T25" s="67"/>
    </row>
    <row r="26" spans="1:20" ht="12.75">
      <c r="A26" s="39">
        <v>633</v>
      </c>
      <c r="B26" s="60" t="s">
        <v>44</v>
      </c>
      <c r="C26" s="60" t="s">
        <v>45</v>
      </c>
      <c r="D26" s="61">
        <v>1500</v>
      </c>
      <c r="E26" s="63">
        <v>320</v>
      </c>
      <c r="F26" s="63"/>
      <c r="G26" s="63">
        <v>1481</v>
      </c>
      <c r="H26" s="106"/>
      <c r="I26" s="63">
        <v>1481</v>
      </c>
      <c r="J26" s="65"/>
      <c r="K26" s="47">
        <v>1500</v>
      </c>
      <c r="L26" s="66">
        <v>288</v>
      </c>
      <c r="M26" s="67">
        <v>1500</v>
      </c>
      <c r="N26" s="67">
        <v>108</v>
      </c>
      <c r="O26" s="66">
        <v>108</v>
      </c>
      <c r="P26" s="113">
        <v>300</v>
      </c>
      <c r="Q26" s="66">
        <v>184</v>
      </c>
      <c r="R26" s="66">
        <v>300</v>
      </c>
      <c r="S26" s="66">
        <v>184</v>
      </c>
      <c r="T26" s="67"/>
    </row>
    <row r="27" spans="1:20" ht="12.75">
      <c r="A27" s="114">
        <v>633</v>
      </c>
      <c r="B27" s="115" t="s">
        <v>46</v>
      </c>
      <c r="C27" s="115" t="s">
        <v>47</v>
      </c>
      <c r="D27" s="61">
        <v>1000</v>
      </c>
      <c r="E27" s="63">
        <v>691</v>
      </c>
      <c r="F27" s="63"/>
      <c r="G27" s="63">
        <v>787</v>
      </c>
      <c r="H27" s="116"/>
      <c r="I27" s="63">
        <v>998</v>
      </c>
      <c r="J27" s="65"/>
      <c r="K27" s="47">
        <v>896</v>
      </c>
      <c r="L27" s="66">
        <v>499.03</v>
      </c>
      <c r="M27" s="67">
        <v>800</v>
      </c>
      <c r="N27" s="67">
        <v>318</v>
      </c>
      <c r="O27" s="66">
        <v>708.32</v>
      </c>
      <c r="P27" s="67">
        <v>800</v>
      </c>
      <c r="Q27" s="66">
        <v>1141.43</v>
      </c>
      <c r="R27" s="66">
        <v>1200</v>
      </c>
      <c r="S27" s="66">
        <v>1226.08</v>
      </c>
      <c r="T27" s="67"/>
    </row>
    <row r="28" spans="1:20" s="121" customFormat="1" ht="12.75">
      <c r="A28" s="52">
        <v>633</v>
      </c>
      <c r="B28" s="107" t="s">
        <v>46</v>
      </c>
      <c r="C28" s="107" t="s">
        <v>48</v>
      </c>
      <c r="D28" s="117"/>
      <c r="E28" s="109"/>
      <c r="F28" s="109"/>
      <c r="G28" s="109"/>
      <c r="H28" s="118"/>
      <c r="I28" s="109"/>
      <c r="J28" s="119"/>
      <c r="K28" s="94"/>
      <c r="L28" s="110"/>
      <c r="M28" s="120">
        <v>0</v>
      </c>
      <c r="N28" s="111"/>
      <c r="O28" s="110">
        <v>0</v>
      </c>
      <c r="P28" s="120">
        <v>0</v>
      </c>
      <c r="Q28" s="110"/>
      <c r="R28" s="110">
        <v>0</v>
      </c>
      <c r="S28" s="110">
        <v>72</v>
      </c>
      <c r="T28" s="120"/>
    </row>
    <row r="29" spans="1:20" s="76" customFormat="1" ht="12.75">
      <c r="A29" s="98">
        <v>634</v>
      </c>
      <c r="B29" s="99"/>
      <c r="C29" s="99" t="s">
        <v>49</v>
      </c>
      <c r="D29" s="122">
        <f>SUM(D30,D32,D33,D34,D35)</f>
        <v>6970</v>
      </c>
      <c r="E29" s="80">
        <v>2135</v>
      </c>
      <c r="F29" s="80"/>
      <c r="G29" s="80">
        <v>3254</v>
      </c>
      <c r="H29" s="81"/>
      <c r="I29" s="80">
        <f>I30+I32+I33+I34+I35</f>
        <v>5505</v>
      </c>
      <c r="J29" s="82"/>
      <c r="K29" s="123">
        <f>SUM(K30,K32,K33,K34,K35,K31)</f>
        <v>6983</v>
      </c>
      <c r="L29" s="124">
        <f>L30+L32+L33+L34+L35+L31</f>
        <v>8639.720000000001</v>
      </c>
      <c r="M29" s="123">
        <v>6470</v>
      </c>
      <c r="N29" s="123">
        <f>SUM(N30:N35)</f>
        <v>2580.73</v>
      </c>
      <c r="O29" s="124">
        <f>SUM(O30:O35)</f>
        <v>4128.73</v>
      </c>
      <c r="P29" s="123">
        <f>P30+P31+P32+P33+P34+P35</f>
        <v>7470</v>
      </c>
      <c r="Q29" s="124">
        <f>Q30+Q32+Q33+Q34+Q35</f>
        <v>7092.4</v>
      </c>
      <c r="R29" s="124">
        <f>R30+R31+R32+R33+R34+R35</f>
        <v>9643</v>
      </c>
      <c r="S29" s="124">
        <f>S30+S31+S32+S33+S34+S35</f>
        <v>11387.65</v>
      </c>
      <c r="T29" s="50"/>
    </row>
    <row r="30" spans="1:20" ht="12.75">
      <c r="A30" s="125">
        <v>634</v>
      </c>
      <c r="B30" s="126" t="s">
        <v>28</v>
      </c>
      <c r="C30" s="126" t="s">
        <v>50</v>
      </c>
      <c r="D30" s="61">
        <v>4500</v>
      </c>
      <c r="E30" s="63">
        <v>1283</v>
      </c>
      <c r="F30" s="63"/>
      <c r="G30" s="63">
        <v>2546</v>
      </c>
      <c r="H30" s="106"/>
      <c r="I30" s="63">
        <v>3708</v>
      </c>
      <c r="J30" s="65"/>
      <c r="K30" s="47">
        <v>4470</v>
      </c>
      <c r="L30" s="66">
        <v>5211.19</v>
      </c>
      <c r="M30" s="67">
        <v>4000</v>
      </c>
      <c r="N30" s="67">
        <v>1178.17</v>
      </c>
      <c r="O30" s="66">
        <v>2155.4</v>
      </c>
      <c r="P30" s="67">
        <v>4000</v>
      </c>
      <c r="Q30" s="66">
        <v>3230.46</v>
      </c>
      <c r="R30" s="66">
        <v>4500</v>
      </c>
      <c r="S30" s="66">
        <v>4754.25</v>
      </c>
      <c r="T30" s="67"/>
    </row>
    <row r="31" spans="1:20" s="121" customFormat="1" ht="12.75">
      <c r="A31" s="127">
        <v>634</v>
      </c>
      <c r="B31" s="128" t="s">
        <v>28</v>
      </c>
      <c r="C31" s="128" t="s">
        <v>51</v>
      </c>
      <c r="D31" s="117"/>
      <c r="E31" s="109"/>
      <c r="F31" s="109"/>
      <c r="G31" s="109"/>
      <c r="H31" s="129"/>
      <c r="I31" s="109"/>
      <c r="J31" s="119"/>
      <c r="K31" s="94">
        <v>43</v>
      </c>
      <c r="L31" s="110">
        <v>42.93</v>
      </c>
      <c r="M31" s="120">
        <v>0</v>
      </c>
      <c r="N31" s="111"/>
      <c r="O31" s="110">
        <v>0</v>
      </c>
      <c r="P31" s="120">
        <v>0</v>
      </c>
      <c r="Q31" s="112"/>
      <c r="R31" s="112">
        <v>0</v>
      </c>
      <c r="S31" s="112">
        <v>45</v>
      </c>
      <c r="T31" s="120"/>
    </row>
    <row r="32" spans="1:20" ht="12.75">
      <c r="A32" s="39">
        <v>634</v>
      </c>
      <c r="B32" s="60" t="s">
        <v>30</v>
      </c>
      <c r="C32" s="60" t="s">
        <v>52</v>
      </c>
      <c r="D32" s="61">
        <v>1500</v>
      </c>
      <c r="E32" s="63">
        <v>622</v>
      </c>
      <c r="F32" s="63"/>
      <c r="G32" s="63">
        <v>478</v>
      </c>
      <c r="H32" s="106"/>
      <c r="I32" s="63">
        <v>1522</v>
      </c>
      <c r="J32" s="65"/>
      <c r="K32" s="47">
        <v>1500</v>
      </c>
      <c r="L32" s="66">
        <v>2213.16</v>
      </c>
      <c r="M32" s="67">
        <v>1500</v>
      </c>
      <c r="N32" s="67">
        <v>1126.17</v>
      </c>
      <c r="O32" s="66">
        <v>1556.72</v>
      </c>
      <c r="P32" s="130">
        <v>2500</v>
      </c>
      <c r="Q32" s="66">
        <v>2446.89</v>
      </c>
      <c r="R32" s="66">
        <v>3000</v>
      </c>
      <c r="S32" s="66">
        <v>4326.82</v>
      </c>
      <c r="T32" s="67"/>
    </row>
    <row r="33" spans="1:20" ht="12.75">
      <c r="A33" s="39">
        <v>634</v>
      </c>
      <c r="B33" s="60" t="s">
        <v>19</v>
      </c>
      <c r="C33" s="60" t="s">
        <v>53</v>
      </c>
      <c r="D33" s="61">
        <v>300</v>
      </c>
      <c r="E33" s="63">
        <v>78</v>
      </c>
      <c r="F33" s="63"/>
      <c r="G33" s="63">
        <v>78</v>
      </c>
      <c r="H33" s="106"/>
      <c r="I33" s="63">
        <v>117</v>
      </c>
      <c r="J33" s="65"/>
      <c r="K33" s="47">
        <v>300</v>
      </c>
      <c r="L33" s="66">
        <v>256.64</v>
      </c>
      <c r="M33" s="67">
        <v>300</v>
      </c>
      <c r="N33" s="67">
        <v>176.39</v>
      </c>
      <c r="O33" s="66">
        <v>264.21</v>
      </c>
      <c r="P33" s="67">
        <v>300</v>
      </c>
      <c r="Q33" s="66">
        <v>303.15</v>
      </c>
      <c r="R33" s="66">
        <v>303</v>
      </c>
      <c r="S33" s="66">
        <v>440.58</v>
      </c>
      <c r="T33" s="67"/>
    </row>
    <row r="34" spans="1:20" ht="12.75">
      <c r="A34" s="39">
        <v>634</v>
      </c>
      <c r="B34" s="60" t="s">
        <v>54</v>
      </c>
      <c r="C34" s="60" t="s">
        <v>55</v>
      </c>
      <c r="D34" s="61">
        <v>500</v>
      </c>
      <c r="E34" s="63">
        <v>0</v>
      </c>
      <c r="F34" s="63"/>
      <c r="G34" s="63">
        <v>0</v>
      </c>
      <c r="H34" s="106"/>
      <c r="I34" s="63">
        <v>0</v>
      </c>
      <c r="J34" s="65"/>
      <c r="K34" s="47">
        <v>500</v>
      </c>
      <c r="L34" s="66">
        <v>751.6</v>
      </c>
      <c r="M34" s="67">
        <v>500</v>
      </c>
      <c r="N34" s="67"/>
      <c r="O34" s="66">
        <v>0</v>
      </c>
      <c r="P34" s="67">
        <v>500</v>
      </c>
      <c r="Q34" s="66">
        <v>950.4</v>
      </c>
      <c r="R34" s="66">
        <v>1640</v>
      </c>
      <c r="S34" s="66">
        <v>1640.4</v>
      </c>
      <c r="T34" s="67"/>
    </row>
    <row r="35" spans="1:20" ht="12.75">
      <c r="A35" s="114">
        <v>634</v>
      </c>
      <c r="B35" s="115" t="s">
        <v>32</v>
      </c>
      <c r="C35" s="115" t="s">
        <v>56</v>
      </c>
      <c r="D35" s="61">
        <v>170</v>
      </c>
      <c r="E35" s="63">
        <v>152</v>
      </c>
      <c r="F35" s="63"/>
      <c r="G35" s="63">
        <v>152</v>
      </c>
      <c r="H35" s="106"/>
      <c r="I35" s="63">
        <v>158</v>
      </c>
      <c r="J35" s="65"/>
      <c r="K35" s="47">
        <v>170</v>
      </c>
      <c r="L35" s="66">
        <v>164.2</v>
      </c>
      <c r="M35" s="67">
        <v>170</v>
      </c>
      <c r="N35" s="67">
        <v>100</v>
      </c>
      <c r="O35" s="66">
        <v>152.4</v>
      </c>
      <c r="P35" s="67">
        <v>170</v>
      </c>
      <c r="Q35" s="66">
        <v>161.5</v>
      </c>
      <c r="R35" s="66">
        <v>200</v>
      </c>
      <c r="S35" s="66">
        <v>180.6</v>
      </c>
      <c r="T35" s="67"/>
    </row>
    <row r="36" spans="1:20" s="76" customFormat="1" ht="12.75">
      <c r="A36" s="131">
        <v>635</v>
      </c>
      <c r="B36" s="132"/>
      <c r="C36" s="132" t="s">
        <v>57</v>
      </c>
      <c r="D36" s="122">
        <f>SUM(D37,D38,D39)</f>
        <v>1900</v>
      </c>
      <c r="E36" s="80">
        <v>62</v>
      </c>
      <c r="F36" s="80"/>
      <c r="G36" s="80">
        <v>1453</v>
      </c>
      <c r="H36" s="81"/>
      <c r="I36" s="80">
        <f>I37+I38+I39</f>
        <v>1453</v>
      </c>
      <c r="J36" s="82"/>
      <c r="K36" s="123">
        <f>SUM(K37,K38,K39)</f>
        <v>1637</v>
      </c>
      <c r="L36" s="124">
        <f>L37+L38+L39</f>
        <v>885.85</v>
      </c>
      <c r="M36" s="123">
        <v>1637</v>
      </c>
      <c r="N36" s="123">
        <f>SUM(N37:N38)</f>
        <v>403.44</v>
      </c>
      <c r="O36" s="124">
        <f>SUM(O37:O39)</f>
        <v>892.69</v>
      </c>
      <c r="P36" s="123">
        <f>P37+P38+P39</f>
        <v>1700</v>
      </c>
      <c r="Q36" s="124">
        <f>Q37+Q38+Q39</f>
        <v>2845.98</v>
      </c>
      <c r="R36" s="124">
        <f>R37+R38+R39</f>
        <v>3450</v>
      </c>
      <c r="S36" s="124">
        <f>S37+S38+S39</f>
        <v>3721.01</v>
      </c>
      <c r="T36" s="50"/>
    </row>
    <row r="37" spans="1:20" ht="12.75">
      <c r="A37" s="125">
        <v>635</v>
      </c>
      <c r="B37" s="126" t="s">
        <v>30</v>
      </c>
      <c r="C37" s="126" t="s">
        <v>58</v>
      </c>
      <c r="D37" s="61">
        <v>100</v>
      </c>
      <c r="E37" s="63">
        <v>0</v>
      </c>
      <c r="F37" s="63"/>
      <c r="G37" s="63">
        <v>0</v>
      </c>
      <c r="H37" s="106"/>
      <c r="I37" s="63">
        <v>0</v>
      </c>
      <c r="J37" s="65"/>
      <c r="K37" s="47">
        <v>100</v>
      </c>
      <c r="L37" s="66">
        <v>42</v>
      </c>
      <c r="M37" s="67">
        <v>100</v>
      </c>
      <c r="N37" s="67"/>
      <c r="O37" s="66">
        <v>132.58</v>
      </c>
      <c r="P37" s="130">
        <v>150</v>
      </c>
      <c r="Q37" s="66">
        <v>132.58</v>
      </c>
      <c r="R37" s="66">
        <v>150</v>
      </c>
      <c r="S37" s="66">
        <v>132.58</v>
      </c>
      <c r="T37" s="67"/>
    </row>
    <row r="38" spans="1:20" ht="12.75">
      <c r="A38" s="39">
        <v>635</v>
      </c>
      <c r="B38" s="60" t="s">
        <v>54</v>
      </c>
      <c r="C38" s="60" t="s">
        <v>59</v>
      </c>
      <c r="D38" s="61">
        <v>800</v>
      </c>
      <c r="E38" s="63">
        <v>0</v>
      </c>
      <c r="F38" s="63"/>
      <c r="G38" s="63">
        <v>755</v>
      </c>
      <c r="H38" s="106"/>
      <c r="I38" s="63">
        <v>755</v>
      </c>
      <c r="J38" s="65"/>
      <c r="K38" s="47">
        <v>550</v>
      </c>
      <c r="L38" s="66">
        <v>184.78</v>
      </c>
      <c r="M38" s="67">
        <v>550</v>
      </c>
      <c r="N38" s="67">
        <v>403.44</v>
      </c>
      <c r="O38" s="66">
        <v>705.5</v>
      </c>
      <c r="P38" s="130">
        <v>750</v>
      </c>
      <c r="Q38" s="66">
        <v>2074.32</v>
      </c>
      <c r="R38" s="66">
        <v>2500</v>
      </c>
      <c r="S38" s="66">
        <v>2455.78</v>
      </c>
      <c r="T38" s="67"/>
    </row>
    <row r="39" spans="1:20" ht="12.75">
      <c r="A39" s="114">
        <v>635</v>
      </c>
      <c r="B39" s="115" t="s">
        <v>34</v>
      </c>
      <c r="C39" s="115" t="s">
        <v>60</v>
      </c>
      <c r="D39" s="61">
        <v>1000</v>
      </c>
      <c r="E39" s="63">
        <v>62</v>
      </c>
      <c r="F39" s="63"/>
      <c r="G39" s="63">
        <v>698</v>
      </c>
      <c r="H39" s="106"/>
      <c r="I39" s="63">
        <v>698</v>
      </c>
      <c r="J39" s="65"/>
      <c r="K39" s="47">
        <v>987</v>
      </c>
      <c r="L39" s="66">
        <v>659.07</v>
      </c>
      <c r="M39" s="67">
        <v>987</v>
      </c>
      <c r="N39" s="67">
        <v>3.25</v>
      </c>
      <c r="O39" s="66">
        <v>54.61</v>
      </c>
      <c r="P39" s="113">
        <v>800</v>
      </c>
      <c r="Q39" s="66">
        <v>639.08</v>
      </c>
      <c r="R39" s="66">
        <v>800</v>
      </c>
      <c r="S39" s="66">
        <v>1132.65</v>
      </c>
      <c r="T39" s="67"/>
    </row>
    <row r="40" spans="1:20" s="76" customFormat="1" ht="12.75">
      <c r="A40" s="131">
        <v>636</v>
      </c>
      <c r="B40" s="132"/>
      <c r="C40" s="132" t="s">
        <v>61</v>
      </c>
      <c r="D40" s="122">
        <f>SUM(D41,D42,D43)</f>
        <v>1000</v>
      </c>
      <c r="E40" s="80">
        <v>299</v>
      </c>
      <c r="F40" s="80"/>
      <c r="G40" s="80">
        <v>608</v>
      </c>
      <c r="H40" s="81"/>
      <c r="I40" s="80">
        <f>I41+I42+I43</f>
        <v>608</v>
      </c>
      <c r="J40" s="82"/>
      <c r="K40" s="123">
        <f>SUM(K41,K42,K43)</f>
        <v>1200</v>
      </c>
      <c r="L40" s="124">
        <f>L41+L42+L43</f>
        <v>1216.36</v>
      </c>
      <c r="M40" s="123">
        <v>1200</v>
      </c>
      <c r="N40" s="123"/>
      <c r="O40" s="124">
        <f>SUM(O41:O43)</f>
        <v>597.6</v>
      </c>
      <c r="P40" s="123">
        <v>1200</v>
      </c>
      <c r="Q40" s="124">
        <f>Q41+Q42+Q43</f>
        <v>597.6</v>
      </c>
      <c r="R40" s="124">
        <f>R41+R42+R43</f>
        <v>1006</v>
      </c>
      <c r="S40" s="124">
        <f>S41+S42+S43</f>
        <v>996</v>
      </c>
      <c r="T40" s="50"/>
    </row>
    <row r="41" spans="1:20" ht="12.75">
      <c r="A41" s="125">
        <v>636</v>
      </c>
      <c r="B41" s="126" t="s">
        <v>28</v>
      </c>
      <c r="C41" s="126" t="s">
        <v>60</v>
      </c>
      <c r="D41" s="61">
        <v>1000</v>
      </c>
      <c r="E41" s="63">
        <v>299</v>
      </c>
      <c r="F41" s="63"/>
      <c r="G41" s="63">
        <v>608</v>
      </c>
      <c r="H41" s="106"/>
      <c r="I41" s="63">
        <v>608</v>
      </c>
      <c r="J41" s="65"/>
      <c r="K41" s="47">
        <v>1200</v>
      </c>
      <c r="L41" s="66">
        <v>1216.36</v>
      </c>
      <c r="M41" s="67">
        <v>1200</v>
      </c>
      <c r="N41" s="67"/>
      <c r="O41" s="66">
        <v>597.6</v>
      </c>
      <c r="P41" s="67">
        <v>1200</v>
      </c>
      <c r="Q41" s="66">
        <v>597.6</v>
      </c>
      <c r="R41" s="66">
        <v>1006</v>
      </c>
      <c r="S41" s="66">
        <v>996</v>
      </c>
      <c r="T41" s="133"/>
    </row>
    <row r="42" spans="1:20" ht="12.75">
      <c r="A42" s="134">
        <v>636</v>
      </c>
      <c r="B42" s="135" t="s">
        <v>30</v>
      </c>
      <c r="C42" s="135" t="s">
        <v>59</v>
      </c>
      <c r="D42" s="61">
        <v>0</v>
      </c>
      <c r="E42" s="63">
        <v>0</v>
      </c>
      <c r="F42" s="63"/>
      <c r="G42" s="63">
        <v>0</v>
      </c>
      <c r="H42" s="106"/>
      <c r="I42" s="63">
        <v>0</v>
      </c>
      <c r="J42" s="65"/>
      <c r="K42" s="47">
        <v>0</v>
      </c>
      <c r="L42" s="66">
        <v>0</v>
      </c>
      <c r="M42" s="67">
        <v>0</v>
      </c>
      <c r="N42" s="67"/>
      <c r="O42" s="66">
        <v>0</v>
      </c>
      <c r="P42" s="67">
        <v>0</v>
      </c>
      <c r="Q42" s="66">
        <v>0</v>
      </c>
      <c r="R42" s="66">
        <v>0</v>
      </c>
      <c r="S42" s="66">
        <v>0</v>
      </c>
      <c r="T42" s="67"/>
    </row>
    <row r="43" spans="1:20" ht="12.75">
      <c r="A43" s="39">
        <v>636</v>
      </c>
      <c r="B43" s="60" t="s">
        <v>54</v>
      </c>
      <c r="C43" s="60" t="s">
        <v>62</v>
      </c>
      <c r="D43" s="61">
        <v>0</v>
      </c>
      <c r="E43" s="63">
        <v>0</v>
      </c>
      <c r="F43" s="63"/>
      <c r="G43" s="63">
        <v>0</v>
      </c>
      <c r="H43" s="106"/>
      <c r="I43" s="63">
        <v>0</v>
      </c>
      <c r="J43" s="65"/>
      <c r="K43" s="47">
        <v>0</v>
      </c>
      <c r="L43" s="66">
        <v>0</v>
      </c>
      <c r="M43" s="67">
        <v>0</v>
      </c>
      <c r="N43" s="67"/>
      <c r="O43" s="66">
        <v>0</v>
      </c>
      <c r="P43" s="67">
        <v>0</v>
      </c>
      <c r="Q43" s="66">
        <v>0</v>
      </c>
      <c r="R43" s="66">
        <v>0</v>
      </c>
      <c r="S43" s="66">
        <v>0</v>
      </c>
      <c r="T43" s="67"/>
    </row>
    <row r="44" spans="1:20" ht="12.75" hidden="1">
      <c r="A44" s="135"/>
      <c r="B44" s="135"/>
      <c r="C44" s="135"/>
      <c r="D44" s="136"/>
      <c r="E44" s="63"/>
      <c r="F44" s="63"/>
      <c r="G44" s="63"/>
      <c r="H44" s="106"/>
      <c r="I44" s="63"/>
      <c r="J44" s="65"/>
      <c r="K44" s="47"/>
      <c r="L44" s="136"/>
      <c r="M44" s="67"/>
      <c r="N44" s="67"/>
      <c r="O44" s="66"/>
      <c r="P44" s="67"/>
      <c r="Q44" s="136"/>
      <c r="R44" s="136"/>
      <c r="S44" s="136"/>
      <c r="T44" s="67"/>
    </row>
    <row r="45" spans="1:20" ht="12.75" hidden="1">
      <c r="A45" s="135"/>
      <c r="B45" s="135"/>
      <c r="C45" s="135"/>
      <c r="D45" s="136"/>
      <c r="E45" s="63"/>
      <c r="F45" s="63"/>
      <c r="G45" s="63"/>
      <c r="H45" s="106"/>
      <c r="I45" s="63"/>
      <c r="J45" s="65"/>
      <c r="K45" s="47"/>
      <c r="L45" s="136"/>
      <c r="M45" s="67"/>
      <c r="N45" s="67"/>
      <c r="O45" s="66"/>
      <c r="P45" s="67"/>
      <c r="Q45" s="136"/>
      <c r="R45" s="136"/>
      <c r="S45" s="136"/>
      <c r="T45" s="67"/>
    </row>
    <row r="46" spans="1:20" ht="12.75" hidden="1">
      <c r="A46" s="135"/>
      <c r="B46" s="135"/>
      <c r="C46" s="135"/>
      <c r="D46" s="65"/>
      <c r="E46" s="63"/>
      <c r="F46" s="63"/>
      <c r="G46" s="63"/>
      <c r="H46" s="106"/>
      <c r="I46" s="63"/>
      <c r="J46" s="65"/>
      <c r="K46" s="137"/>
      <c r="L46" s="65"/>
      <c r="M46" s="137"/>
      <c r="N46" s="137"/>
      <c r="O46" s="138"/>
      <c r="P46" s="137"/>
      <c r="Q46" s="65"/>
      <c r="R46" s="65"/>
      <c r="S46" s="65"/>
      <c r="T46" s="137"/>
    </row>
    <row r="47" spans="1:20" ht="12.75" hidden="1">
      <c r="A47" s="135"/>
      <c r="B47" s="135"/>
      <c r="C47" s="135"/>
      <c r="D47" s="65"/>
      <c r="E47" s="63"/>
      <c r="F47" s="63"/>
      <c r="G47" s="63"/>
      <c r="H47" s="106"/>
      <c r="I47" s="63"/>
      <c r="J47" s="65"/>
      <c r="K47" s="137"/>
      <c r="L47" s="65"/>
      <c r="M47" s="137"/>
      <c r="N47" s="137"/>
      <c r="O47" s="138"/>
      <c r="P47" s="137"/>
      <c r="Q47" s="65"/>
      <c r="R47" s="65"/>
      <c r="S47" s="65"/>
      <c r="T47" s="137"/>
    </row>
    <row r="48" spans="1:20" s="76" customFormat="1" ht="12.75">
      <c r="A48" s="131">
        <v>637</v>
      </c>
      <c r="B48" s="132"/>
      <c r="C48" s="132" t="s">
        <v>63</v>
      </c>
      <c r="D48" s="122">
        <f>SUM(D49,D50,D51,D52,D53,D54,D55,D56,D59,D61,D62,D64,D65)</f>
        <v>29350</v>
      </c>
      <c r="E48" s="80">
        <v>18243</v>
      </c>
      <c r="F48" s="80"/>
      <c r="G48" s="80">
        <v>32237</v>
      </c>
      <c r="H48" s="81"/>
      <c r="I48" s="80" t="e">
        <f>I49+I50+I51+I52+I54+I55+I56+I59+I61+I62+I64+#REF!+I65+I53</f>
        <v>#REF!</v>
      </c>
      <c r="J48" s="82"/>
      <c r="K48" s="123">
        <f>K49+K50+K51+K52+K56+K59+K61+K62+K63+K64+K65+K60</f>
        <v>38986.299999999996</v>
      </c>
      <c r="L48" s="124">
        <f>L49+L50+L51+L52+L54+L55+L56+L59+L61+L62+L63+L64+L60+L65</f>
        <v>40285.259999999995</v>
      </c>
      <c r="M48" s="123">
        <v>36050</v>
      </c>
      <c r="N48" s="100">
        <f>SUM(N49:N65)</f>
        <v>7547.389999999999</v>
      </c>
      <c r="O48" s="124">
        <f>O49+O50+O51+O52+O53+O54+O55+O56+O59+O60+O61+O62+O63+O64+O65</f>
        <v>17916.780000000002</v>
      </c>
      <c r="P48" s="123">
        <f>SUM(P49:P56,P59:P65)</f>
        <v>32200</v>
      </c>
      <c r="Q48" s="124">
        <f>Q49+Q50+Q51+Q52+Q53+Q54+Q55+Q56+Q59+Q60+Q61+Q62+Q63+Q64+Q65</f>
        <v>23912.210000000003</v>
      </c>
      <c r="R48" s="124">
        <f>R49+R50+R51+R52+R54+R55+R56+R59+R60+R61+R62+R63+R64+R65+R53</f>
        <v>30880</v>
      </c>
      <c r="S48" s="124">
        <f>S49+S50+S51+S52+S53+S54+S55+S56+S59+S60+S61+S62+S63+S64+S65</f>
        <v>34495.46000000001</v>
      </c>
      <c r="T48" s="50"/>
    </row>
    <row r="49" spans="1:20" ht="12.75">
      <c r="A49" s="125">
        <v>637</v>
      </c>
      <c r="B49" s="126" t="s">
        <v>28</v>
      </c>
      <c r="C49" s="126" t="s">
        <v>64</v>
      </c>
      <c r="D49" s="136">
        <v>300</v>
      </c>
      <c r="E49" s="63">
        <v>122</v>
      </c>
      <c r="F49" s="63"/>
      <c r="G49" s="63">
        <v>122</v>
      </c>
      <c r="H49" s="106"/>
      <c r="I49" s="63">
        <v>122</v>
      </c>
      <c r="J49" s="65"/>
      <c r="K49" s="47">
        <v>50</v>
      </c>
      <c r="L49" s="66">
        <v>10</v>
      </c>
      <c r="M49" s="67">
        <v>50</v>
      </c>
      <c r="N49" s="139"/>
      <c r="O49" s="66">
        <v>49</v>
      </c>
      <c r="P49" s="67">
        <v>50</v>
      </c>
      <c r="Q49" s="66">
        <v>49</v>
      </c>
      <c r="R49" s="66">
        <v>50</v>
      </c>
      <c r="S49" s="66">
        <v>49</v>
      </c>
      <c r="T49" s="67"/>
    </row>
    <row r="50" spans="1:20" ht="12.75">
      <c r="A50" s="39">
        <v>637</v>
      </c>
      <c r="B50" s="60" t="s">
        <v>65</v>
      </c>
      <c r="C50" s="60" t="s">
        <v>66</v>
      </c>
      <c r="D50" s="136">
        <v>500</v>
      </c>
      <c r="E50" s="63">
        <v>5000</v>
      </c>
      <c r="F50" s="63"/>
      <c r="G50" s="63">
        <v>11031</v>
      </c>
      <c r="H50" s="106"/>
      <c r="I50" s="63">
        <v>11954</v>
      </c>
      <c r="J50" s="65"/>
      <c r="K50" s="47">
        <v>500</v>
      </c>
      <c r="L50" s="66">
        <v>535.1</v>
      </c>
      <c r="M50" s="67">
        <v>500</v>
      </c>
      <c r="N50" s="139"/>
      <c r="O50" s="66">
        <v>9.37</v>
      </c>
      <c r="P50" s="113">
        <v>100</v>
      </c>
      <c r="Q50" s="66">
        <v>9.37</v>
      </c>
      <c r="R50" s="66">
        <v>300</v>
      </c>
      <c r="S50" s="66">
        <v>309.37</v>
      </c>
      <c r="T50" s="67"/>
    </row>
    <row r="51" spans="1:20" ht="12.75">
      <c r="A51" s="39">
        <v>637</v>
      </c>
      <c r="B51" s="60" t="s">
        <v>19</v>
      </c>
      <c r="C51" s="60" t="s">
        <v>67</v>
      </c>
      <c r="D51" s="136">
        <v>300</v>
      </c>
      <c r="E51" s="63">
        <v>80</v>
      </c>
      <c r="F51" s="63"/>
      <c r="G51" s="63">
        <v>80</v>
      </c>
      <c r="H51" s="106"/>
      <c r="I51" s="63">
        <v>80</v>
      </c>
      <c r="J51" s="65"/>
      <c r="K51" s="47">
        <v>550</v>
      </c>
      <c r="L51" s="66">
        <v>563.1</v>
      </c>
      <c r="M51" s="67">
        <v>550</v>
      </c>
      <c r="N51" s="139"/>
      <c r="O51" s="66">
        <v>162.72</v>
      </c>
      <c r="P51" s="67">
        <v>550</v>
      </c>
      <c r="Q51" s="66">
        <v>239.52</v>
      </c>
      <c r="R51" s="66">
        <v>500</v>
      </c>
      <c r="S51" s="66">
        <v>610.32</v>
      </c>
      <c r="T51" s="67"/>
    </row>
    <row r="52" spans="1:20" ht="12.75">
      <c r="A52" s="39">
        <v>637</v>
      </c>
      <c r="B52" s="60" t="s">
        <v>54</v>
      </c>
      <c r="C52" s="60" t="s">
        <v>68</v>
      </c>
      <c r="D52" s="136">
        <v>8000</v>
      </c>
      <c r="E52" s="63">
        <v>6696</v>
      </c>
      <c r="F52" s="63"/>
      <c r="G52" s="63">
        <v>6490</v>
      </c>
      <c r="H52" s="106"/>
      <c r="I52" s="63">
        <v>7424</v>
      </c>
      <c r="J52" s="65"/>
      <c r="K52" s="47">
        <v>10000</v>
      </c>
      <c r="L52" s="66">
        <v>9186.84</v>
      </c>
      <c r="M52" s="67">
        <v>10000</v>
      </c>
      <c r="N52" s="140">
        <v>2297.58</v>
      </c>
      <c r="O52" s="66">
        <v>5895</v>
      </c>
      <c r="P52" s="67">
        <v>10000</v>
      </c>
      <c r="Q52" s="66">
        <v>7508.85</v>
      </c>
      <c r="R52" s="66">
        <v>10000</v>
      </c>
      <c r="S52" s="66">
        <v>10701.53</v>
      </c>
      <c r="T52" s="141"/>
    </row>
    <row r="53" spans="1:20" ht="12.75">
      <c r="A53" s="39">
        <v>637</v>
      </c>
      <c r="B53" s="60" t="s">
        <v>54</v>
      </c>
      <c r="C53" s="60" t="s">
        <v>69</v>
      </c>
      <c r="D53" s="136">
        <v>0</v>
      </c>
      <c r="E53" s="63">
        <v>0</v>
      </c>
      <c r="F53" s="63"/>
      <c r="G53" s="63">
        <v>1902</v>
      </c>
      <c r="H53" s="106"/>
      <c r="I53" s="63">
        <v>1902</v>
      </c>
      <c r="J53" s="65"/>
      <c r="K53" s="47">
        <v>0</v>
      </c>
      <c r="L53" s="142">
        <v>1914.84</v>
      </c>
      <c r="M53" s="67">
        <v>0</v>
      </c>
      <c r="N53" s="142"/>
      <c r="O53" s="66">
        <v>0</v>
      </c>
      <c r="P53" s="67">
        <v>0</v>
      </c>
      <c r="Q53" s="142">
        <v>0</v>
      </c>
      <c r="R53" s="142">
        <v>0</v>
      </c>
      <c r="S53" s="142">
        <v>0</v>
      </c>
      <c r="T53" s="66"/>
    </row>
    <row r="54" spans="1:20" ht="12.75">
      <c r="A54" s="39">
        <v>637</v>
      </c>
      <c r="B54" s="60" t="s">
        <v>32</v>
      </c>
      <c r="C54" s="60" t="s">
        <v>70</v>
      </c>
      <c r="D54" s="136">
        <v>0</v>
      </c>
      <c r="E54" s="63">
        <v>0</v>
      </c>
      <c r="F54" s="63"/>
      <c r="G54" s="63">
        <v>0</v>
      </c>
      <c r="H54" s="106"/>
      <c r="I54" s="63">
        <v>0</v>
      </c>
      <c r="J54" s="65"/>
      <c r="K54" s="47">
        <v>0</v>
      </c>
      <c r="L54" s="66">
        <v>1680</v>
      </c>
      <c r="M54" s="67">
        <v>0</v>
      </c>
      <c r="N54" s="143"/>
      <c r="O54" s="66">
        <v>1200</v>
      </c>
      <c r="P54" s="67">
        <v>0</v>
      </c>
      <c r="Q54" s="66">
        <v>0</v>
      </c>
      <c r="R54" s="66">
        <v>0</v>
      </c>
      <c r="S54" s="66">
        <v>0</v>
      </c>
      <c r="T54" s="66"/>
    </row>
    <row r="55" spans="1:20" ht="12.75">
      <c r="A55" s="39">
        <v>637</v>
      </c>
      <c r="B55" s="60" t="s">
        <v>42</v>
      </c>
      <c r="C55" s="60" t="s">
        <v>71</v>
      </c>
      <c r="D55" s="136">
        <v>0</v>
      </c>
      <c r="E55" s="63">
        <v>0</v>
      </c>
      <c r="F55" s="63"/>
      <c r="G55" s="63">
        <v>0</v>
      </c>
      <c r="H55" s="106"/>
      <c r="I55" s="63">
        <v>0</v>
      </c>
      <c r="J55" s="65"/>
      <c r="K55" s="47">
        <v>0</v>
      </c>
      <c r="L55" s="66"/>
      <c r="M55" s="67">
        <v>0</v>
      </c>
      <c r="N55" s="143"/>
      <c r="O55" s="66">
        <v>0</v>
      </c>
      <c r="P55" s="67">
        <v>0</v>
      </c>
      <c r="Q55" s="66">
        <v>0</v>
      </c>
      <c r="R55" s="66">
        <v>0</v>
      </c>
      <c r="S55" s="66">
        <v>0</v>
      </c>
      <c r="T55" s="66"/>
    </row>
    <row r="56" spans="1:20" ht="12.75">
      <c r="A56" s="114">
        <v>637</v>
      </c>
      <c r="B56" s="115" t="s">
        <v>72</v>
      </c>
      <c r="C56" s="115" t="s">
        <v>73</v>
      </c>
      <c r="D56" s="136">
        <v>2000</v>
      </c>
      <c r="E56" s="63">
        <v>1802</v>
      </c>
      <c r="F56" s="63"/>
      <c r="G56" s="63">
        <v>2620</v>
      </c>
      <c r="H56" s="106"/>
      <c r="I56" s="63">
        <v>3086</v>
      </c>
      <c r="J56" s="65"/>
      <c r="K56" s="47">
        <v>4000</v>
      </c>
      <c r="L56" s="66">
        <v>4014.45</v>
      </c>
      <c r="M56" s="67">
        <v>4000</v>
      </c>
      <c r="N56" s="140">
        <v>556.67</v>
      </c>
      <c r="O56" s="66">
        <v>865.58</v>
      </c>
      <c r="P56" s="113">
        <v>2000</v>
      </c>
      <c r="Q56" s="66">
        <v>1780.08</v>
      </c>
      <c r="R56" s="66">
        <v>2000</v>
      </c>
      <c r="S56" s="66">
        <v>2250.88</v>
      </c>
      <c r="T56" s="141"/>
    </row>
    <row r="57" spans="1:20" ht="12.75">
      <c r="A57" s="39"/>
      <c r="B57" s="60"/>
      <c r="C57" s="144"/>
      <c r="D57" s="136"/>
      <c r="E57" s="63"/>
      <c r="F57" s="63"/>
      <c r="G57" s="63"/>
      <c r="H57" s="106"/>
      <c r="I57" s="63"/>
      <c r="J57" s="65"/>
      <c r="K57" s="47"/>
      <c r="L57" s="66"/>
      <c r="M57" s="136"/>
      <c r="N57" s="143"/>
      <c r="O57" s="66"/>
      <c r="P57" s="136"/>
      <c r="Q57" s="66"/>
      <c r="R57" s="66"/>
      <c r="S57" s="66"/>
      <c r="T57" s="141"/>
    </row>
    <row r="58" spans="1:20" s="153" customFormat="1" ht="25.5">
      <c r="A58" s="145" t="s">
        <v>1</v>
      </c>
      <c r="B58" s="146"/>
      <c r="C58" s="147"/>
      <c r="D58" s="148">
        <v>2012</v>
      </c>
      <c r="E58" s="149" t="s">
        <v>4</v>
      </c>
      <c r="F58" s="150" t="s">
        <v>5</v>
      </c>
      <c r="G58" s="149" t="s">
        <v>6</v>
      </c>
      <c r="H58" s="150" t="s">
        <v>5</v>
      </c>
      <c r="I58" s="149" t="s">
        <v>7</v>
      </c>
      <c r="J58" s="150" t="s">
        <v>5</v>
      </c>
      <c r="K58" s="151" t="s">
        <v>8</v>
      </c>
      <c r="L58" s="151" t="s">
        <v>9</v>
      </c>
      <c r="M58" s="152">
        <v>2013</v>
      </c>
      <c r="N58" s="20" t="s">
        <v>10</v>
      </c>
      <c r="O58" s="22" t="s">
        <v>11</v>
      </c>
      <c r="P58" s="21" t="s">
        <v>12</v>
      </c>
      <c r="Q58" s="20" t="s">
        <v>13</v>
      </c>
      <c r="R58" s="20" t="s">
        <v>14</v>
      </c>
      <c r="S58" s="20" t="s">
        <v>15</v>
      </c>
      <c r="T58" s="23" t="s">
        <v>5</v>
      </c>
    </row>
    <row r="59" spans="1:20" ht="12.75">
      <c r="A59" s="125">
        <v>637</v>
      </c>
      <c r="B59" s="126" t="s">
        <v>74</v>
      </c>
      <c r="C59" s="126" t="s">
        <v>75</v>
      </c>
      <c r="D59" s="136">
        <v>14000</v>
      </c>
      <c r="E59" s="63">
        <v>4145</v>
      </c>
      <c r="F59" s="63"/>
      <c r="G59" s="63">
        <v>8448</v>
      </c>
      <c r="H59" s="106"/>
      <c r="I59" s="63">
        <v>12669</v>
      </c>
      <c r="J59" s="65"/>
      <c r="K59" s="47">
        <v>15450</v>
      </c>
      <c r="L59" s="66">
        <v>15465.89</v>
      </c>
      <c r="M59" s="66">
        <v>15450</v>
      </c>
      <c r="N59" s="143">
        <v>4110.48</v>
      </c>
      <c r="O59" s="66">
        <v>8412.4</v>
      </c>
      <c r="P59" s="49">
        <v>17000</v>
      </c>
      <c r="Q59" s="66">
        <v>12384</v>
      </c>
      <c r="R59" s="66">
        <v>16000</v>
      </c>
      <c r="S59" s="66">
        <v>16393.99</v>
      </c>
      <c r="T59" s="50"/>
    </row>
    <row r="60" spans="1:20" s="121" customFormat="1" ht="12.75">
      <c r="A60" s="52">
        <v>637</v>
      </c>
      <c r="B60" s="107" t="s">
        <v>74</v>
      </c>
      <c r="C60" s="107" t="s">
        <v>76</v>
      </c>
      <c r="D60" s="154"/>
      <c r="E60" s="109"/>
      <c r="F60" s="109"/>
      <c r="G60" s="109"/>
      <c r="H60" s="129"/>
      <c r="I60" s="109"/>
      <c r="J60" s="119"/>
      <c r="K60" s="94">
        <v>457.6</v>
      </c>
      <c r="L60" s="155">
        <v>457.6</v>
      </c>
      <c r="M60" s="110">
        <v>0</v>
      </c>
      <c r="N60" s="156"/>
      <c r="O60" s="110">
        <v>0</v>
      </c>
      <c r="P60" s="110">
        <v>0</v>
      </c>
      <c r="Q60" s="110">
        <v>0</v>
      </c>
      <c r="R60" s="110">
        <v>0</v>
      </c>
      <c r="S60" s="110">
        <v>360.69</v>
      </c>
      <c r="T60" s="110"/>
    </row>
    <row r="61" spans="1:20" ht="12.75">
      <c r="A61" s="39">
        <v>637</v>
      </c>
      <c r="B61" s="60" t="s">
        <v>77</v>
      </c>
      <c r="C61" s="60" t="s">
        <v>78</v>
      </c>
      <c r="D61" s="136">
        <v>1000</v>
      </c>
      <c r="E61" s="63">
        <v>66</v>
      </c>
      <c r="F61" s="63"/>
      <c r="G61" s="63">
        <v>1035</v>
      </c>
      <c r="H61" s="106"/>
      <c r="I61" s="63">
        <v>1035</v>
      </c>
      <c r="J61" s="65"/>
      <c r="K61" s="47">
        <v>1250</v>
      </c>
      <c r="L61" s="66">
        <v>1628.7</v>
      </c>
      <c r="M61" s="66">
        <v>1250</v>
      </c>
      <c r="N61" s="143">
        <v>342.28</v>
      </c>
      <c r="O61" s="66">
        <v>684.56</v>
      </c>
      <c r="P61" s="66">
        <v>1250</v>
      </c>
      <c r="Q61" s="66">
        <v>1274.24</v>
      </c>
      <c r="R61" s="66">
        <v>1280</v>
      </c>
      <c r="S61" s="66">
        <v>1491.62</v>
      </c>
      <c r="T61" s="66"/>
    </row>
    <row r="62" spans="1:20" ht="12.75">
      <c r="A62" s="39">
        <v>637</v>
      </c>
      <c r="B62" s="60" t="s">
        <v>46</v>
      </c>
      <c r="C62" s="60" t="s">
        <v>79</v>
      </c>
      <c r="D62" s="136">
        <v>1000</v>
      </c>
      <c r="E62" s="157">
        <v>176</v>
      </c>
      <c r="F62" s="63"/>
      <c r="G62" s="157">
        <v>353</v>
      </c>
      <c r="H62" s="106"/>
      <c r="I62" s="157">
        <v>613</v>
      </c>
      <c r="J62" s="65"/>
      <c r="K62" s="47">
        <v>1000</v>
      </c>
      <c r="L62" s="66">
        <v>992.88</v>
      </c>
      <c r="M62" s="66">
        <v>1000</v>
      </c>
      <c r="N62" s="158">
        <v>240.38</v>
      </c>
      <c r="O62" s="66">
        <v>491.15</v>
      </c>
      <c r="P62" s="66">
        <v>1000</v>
      </c>
      <c r="Q62" s="66">
        <v>491.15</v>
      </c>
      <c r="R62" s="66">
        <v>500</v>
      </c>
      <c r="S62" s="66">
        <v>1030.98</v>
      </c>
      <c r="T62" s="66"/>
    </row>
    <row r="63" spans="1:20" ht="12.75">
      <c r="A63" s="39">
        <v>637</v>
      </c>
      <c r="B63" s="60" t="s">
        <v>80</v>
      </c>
      <c r="C63" s="60" t="s">
        <v>81</v>
      </c>
      <c r="D63" s="136"/>
      <c r="E63" s="157"/>
      <c r="F63" s="63"/>
      <c r="G63" s="157"/>
      <c r="H63" s="106"/>
      <c r="I63" s="157"/>
      <c r="J63" s="65"/>
      <c r="K63" s="47">
        <v>3689.39</v>
      </c>
      <c r="L63" s="66">
        <v>3689.39</v>
      </c>
      <c r="M63" s="66">
        <v>0</v>
      </c>
      <c r="N63" s="158"/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/>
    </row>
    <row r="64" spans="1:20" ht="12.75">
      <c r="A64" s="39">
        <v>637</v>
      </c>
      <c r="B64" s="60" t="s">
        <v>82</v>
      </c>
      <c r="C64" s="60" t="s">
        <v>83</v>
      </c>
      <c r="D64" s="136">
        <v>250</v>
      </c>
      <c r="E64" s="63">
        <v>156</v>
      </c>
      <c r="F64" s="63"/>
      <c r="G64" s="63">
        <v>153</v>
      </c>
      <c r="H64" s="159"/>
      <c r="I64" s="63">
        <v>221</v>
      </c>
      <c r="J64" s="65"/>
      <c r="K64" s="47">
        <v>250</v>
      </c>
      <c r="L64" s="66">
        <v>272</v>
      </c>
      <c r="M64" s="66">
        <v>250</v>
      </c>
      <c r="N64" s="143"/>
      <c r="O64" s="66">
        <v>147</v>
      </c>
      <c r="P64" s="66">
        <v>250</v>
      </c>
      <c r="Q64" s="66">
        <v>176</v>
      </c>
      <c r="R64" s="66">
        <v>250</v>
      </c>
      <c r="S64" s="66">
        <v>228</v>
      </c>
      <c r="T64" s="66"/>
    </row>
    <row r="65" spans="1:20" s="121" customFormat="1" ht="12.75">
      <c r="A65" s="160">
        <v>637</v>
      </c>
      <c r="B65" s="161" t="s">
        <v>84</v>
      </c>
      <c r="C65" s="161" t="s">
        <v>85</v>
      </c>
      <c r="D65" s="154">
        <v>2000</v>
      </c>
      <c r="E65" s="109">
        <v>0</v>
      </c>
      <c r="F65" s="109"/>
      <c r="G65" s="109">
        <v>0</v>
      </c>
      <c r="H65" s="129"/>
      <c r="I65" s="109">
        <v>301</v>
      </c>
      <c r="J65" s="119"/>
      <c r="K65" s="94">
        <v>1789.31</v>
      </c>
      <c r="L65" s="110">
        <v>1789.31</v>
      </c>
      <c r="M65" s="110">
        <v>0</v>
      </c>
      <c r="N65" s="162"/>
      <c r="O65" s="110">
        <v>0</v>
      </c>
      <c r="P65" s="110">
        <v>0</v>
      </c>
      <c r="Q65" s="110">
        <v>0</v>
      </c>
      <c r="R65" s="110">
        <v>0</v>
      </c>
      <c r="S65" s="110">
        <v>1069.08</v>
      </c>
      <c r="T65" s="163"/>
    </row>
    <row r="66" spans="1:20" s="165" customFormat="1" ht="12.75">
      <c r="A66" s="164">
        <v>640</v>
      </c>
      <c r="B66" s="132"/>
      <c r="C66" s="132" t="s">
        <v>86</v>
      </c>
      <c r="D66" s="80">
        <f>D68+D70+D71+D72</f>
        <v>16300</v>
      </c>
      <c r="E66" s="80">
        <v>1178</v>
      </c>
      <c r="F66" s="80"/>
      <c r="G66" s="80">
        <v>4407</v>
      </c>
      <c r="H66" s="81"/>
      <c r="I66" s="80">
        <f>I68+I70+I71+I72</f>
        <v>7160</v>
      </c>
      <c r="J66" s="80"/>
      <c r="K66" s="100">
        <f>K68+K70+K71+K72</f>
        <v>16620</v>
      </c>
      <c r="L66" s="101">
        <f>L68+L70+L71+L72</f>
        <v>16827.62</v>
      </c>
      <c r="M66" s="101">
        <v>8400</v>
      </c>
      <c r="N66" s="101">
        <f>SUM(N67:N72)</f>
        <v>4874.26</v>
      </c>
      <c r="O66" s="101">
        <f>O67+O68+O70+O71+O72</f>
        <v>6863.34</v>
      </c>
      <c r="P66" s="101">
        <f>SUM(P67:P72)</f>
        <v>14700</v>
      </c>
      <c r="Q66" s="101">
        <f>Q67+Q68+Q70+Q71+Q72</f>
        <v>11369.009999999998</v>
      </c>
      <c r="R66" s="101">
        <f>R67+R68+R69+R70+R71+R72</f>
        <v>14950</v>
      </c>
      <c r="S66" s="101">
        <f>S67+S68+S69+S70+S71+S72</f>
        <v>14588.029999999999</v>
      </c>
      <c r="T66" s="50"/>
    </row>
    <row r="67" spans="1:20" s="165" customFormat="1" ht="12.75">
      <c r="A67" s="166">
        <v>642</v>
      </c>
      <c r="B67" s="51" t="s">
        <v>28</v>
      </c>
      <c r="C67" s="51" t="s">
        <v>87</v>
      </c>
      <c r="D67" s="43"/>
      <c r="E67" s="43"/>
      <c r="F67" s="43"/>
      <c r="G67" s="43"/>
      <c r="H67" s="45"/>
      <c r="I67" s="43"/>
      <c r="J67" s="43"/>
      <c r="K67" s="167"/>
      <c r="L67" s="168"/>
      <c r="M67" s="168"/>
      <c r="N67" s="169">
        <v>1000</v>
      </c>
      <c r="O67" s="168">
        <v>0</v>
      </c>
      <c r="P67" s="170">
        <v>1000</v>
      </c>
      <c r="Q67" s="168">
        <v>982.28</v>
      </c>
      <c r="R67" s="168">
        <v>1000</v>
      </c>
      <c r="S67" s="168">
        <v>982.28</v>
      </c>
      <c r="T67" s="168"/>
    </row>
    <row r="68" spans="1:20" s="76" customFormat="1" ht="12.75">
      <c r="A68" s="171">
        <v>642</v>
      </c>
      <c r="B68" s="103" t="s">
        <v>30</v>
      </c>
      <c r="C68" s="103" t="s">
        <v>88</v>
      </c>
      <c r="D68" s="46">
        <v>0</v>
      </c>
      <c r="E68" s="43">
        <v>0</v>
      </c>
      <c r="F68" s="43"/>
      <c r="G68" s="43">
        <v>0</v>
      </c>
      <c r="H68" s="45"/>
      <c r="I68" s="172">
        <v>0</v>
      </c>
      <c r="J68" s="104"/>
      <c r="K68" s="47">
        <v>0</v>
      </c>
      <c r="L68" s="168">
        <v>0</v>
      </c>
      <c r="M68" s="48">
        <v>0</v>
      </c>
      <c r="N68" s="173"/>
      <c r="O68" s="48">
        <v>0</v>
      </c>
      <c r="P68" s="49">
        <v>1000</v>
      </c>
      <c r="Q68" s="168">
        <v>1000</v>
      </c>
      <c r="R68" s="168">
        <v>1000</v>
      </c>
      <c r="S68" s="168">
        <v>1000</v>
      </c>
      <c r="T68" s="48"/>
    </row>
    <row r="69" spans="1:20" s="76" customFormat="1" ht="12.75">
      <c r="A69" s="174">
        <v>642</v>
      </c>
      <c r="B69" s="51" t="s">
        <v>30</v>
      </c>
      <c r="C69" s="51" t="s">
        <v>89</v>
      </c>
      <c r="D69" s="46"/>
      <c r="E69" s="43"/>
      <c r="F69" s="43"/>
      <c r="G69" s="43"/>
      <c r="H69" s="45"/>
      <c r="I69" s="172"/>
      <c r="J69" s="104"/>
      <c r="K69" s="47"/>
      <c r="L69" s="168"/>
      <c r="M69" s="48"/>
      <c r="N69" s="173"/>
      <c r="O69" s="48"/>
      <c r="P69" s="49"/>
      <c r="Q69" s="168"/>
      <c r="R69" s="168">
        <v>700</v>
      </c>
      <c r="S69" s="168">
        <v>695</v>
      </c>
      <c r="T69" s="141"/>
    </row>
    <row r="70" spans="1:20" ht="12.75">
      <c r="A70" s="114">
        <v>642</v>
      </c>
      <c r="B70" s="175" t="s">
        <v>34</v>
      </c>
      <c r="C70" s="175" t="s">
        <v>90</v>
      </c>
      <c r="D70" s="136">
        <v>1000</v>
      </c>
      <c r="E70" s="63">
        <v>320</v>
      </c>
      <c r="F70" s="63"/>
      <c r="G70" s="63">
        <v>320</v>
      </c>
      <c r="H70" s="106"/>
      <c r="I70" s="176">
        <v>320</v>
      </c>
      <c r="J70" s="65"/>
      <c r="K70" s="47">
        <v>1400</v>
      </c>
      <c r="L70" s="140">
        <v>1626.69</v>
      </c>
      <c r="M70" s="66">
        <v>1400</v>
      </c>
      <c r="N70" s="142">
        <v>250</v>
      </c>
      <c r="O70" s="66">
        <v>595.7</v>
      </c>
      <c r="P70" s="177">
        <v>1000</v>
      </c>
      <c r="Q70" s="140">
        <v>595.7</v>
      </c>
      <c r="R70" s="140">
        <v>800</v>
      </c>
      <c r="S70" s="140">
        <v>595.7</v>
      </c>
      <c r="T70" s="178"/>
    </row>
    <row r="71" spans="1:20" ht="12.75">
      <c r="A71" s="39">
        <v>651</v>
      </c>
      <c r="B71" s="179" t="s">
        <v>30</v>
      </c>
      <c r="C71" s="179" t="s">
        <v>91</v>
      </c>
      <c r="D71" s="136">
        <v>15000</v>
      </c>
      <c r="E71" s="63">
        <v>750</v>
      </c>
      <c r="F71" s="63"/>
      <c r="G71" s="63">
        <v>3867</v>
      </c>
      <c r="H71" s="106"/>
      <c r="I71" s="176">
        <v>6594</v>
      </c>
      <c r="J71" s="65"/>
      <c r="K71" s="47">
        <v>14500</v>
      </c>
      <c r="L71" s="140">
        <v>14479.15</v>
      </c>
      <c r="M71" s="66">
        <v>7000</v>
      </c>
      <c r="N71" s="142">
        <v>3373.27</v>
      </c>
      <c r="O71" s="66">
        <v>5958.37</v>
      </c>
      <c r="P71" s="49">
        <v>11000</v>
      </c>
      <c r="Q71" s="140">
        <v>8425.96</v>
      </c>
      <c r="R71" s="140">
        <v>11000</v>
      </c>
      <c r="S71" s="140">
        <v>10893.56</v>
      </c>
      <c r="T71" s="66"/>
    </row>
    <row r="72" spans="1:19" ht="12.75">
      <c r="A72" s="180">
        <v>653</v>
      </c>
      <c r="B72" s="179" t="s">
        <v>30</v>
      </c>
      <c r="C72" s="179" t="s">
        <v>92</v>
      </c>
      <c r="D72" s="136">
        <v>300</v>
      </c>
      <c r="E72" s="61">
        <v>108</v>
      </c>
      <c r="F72" s="181"/>
      <c r="G72" s="61">
        <v>220</v>
      </c>
      <c r="H72" s="182"/>
      <c r="I72" s="176">
        <v>246</v>
      </c>
      <c r="J72" s="65"/>
      <c r="K72" s="47">
        <v>720</v>
      </c>
      <c r="L72" s="140">
        <v>721.78</v>
      </c>
      <c r="M72" s="66">
        <v>0</v>
      </c>
      <c r="N72" s="142">
        <v>250.99</v>
      </c>
      <c r="O72" s="66">
        <v>309.27</v>
      </c>
      <c r="P72" s="49">
        <v>700</v>
      </c>
      <c r="Q72" s="140">
        <v>365.07</v>
      </c>
      <c r="R72" s="140">
        <v>450</v>
      </c>
      <c r="S72" s="140">
        <v>421.49</v>
      </c>
    </row>
    <row r="73" spans="1:20" ht="12.75">
      <c r="A73" s="51"/>
      <c r="B73" s="51"/>
      <c r="C73" s="51"/>
      <c r="E73" s="183"/>
      <c r="F73" s="184"/>
      <c r="G73" s="183"/>
      <c r="K73" s="185"/>
      <c r="L73" s="3"/>
      <c r="M73" s="3"/>
      <c r="N73" s="184"/>
      <c r="P73" s="3"/>
      <c r="Q73" s="3"/>
      <c r="R73" s="3"/>
      <c r="S73" s="3"/>
      <c r="T73" s="186"/>
    </row>
    <row r="74" spans="1:20" s="11" customFormat="1" ht="12.75">
      <c r="A74" s="187" t="s">
        <v>93</v>
      </c>
      <c r="B74" s="188"/>
      <c r="C74" s="188"/>
      <c r="D74" s="189">
        <f>SUM(D75,D76,D79)</f>
        <v>7300</v>
      </c>
      <c r="E74" s="189">
        <v>2214</v>
      </c>
      <c r="F74" s="190">
        <v>44.28</v>
      </c>
      <c r="G74" s="189">
        <v>3036</v>
      </c>
      <c r="H74" s="191">
        <v>60.72</v>
      </c>
      <c r="I74" s="189">
        <f>I75+I76+I79</f>
        <v>4614</v>
      </c>
      <c r="J74" s="192">
        <v>92.98</v>
      </c>
      <c r="K74" s="193">
        <f>SUM(K75,K76,K79)</f>
        <v>7890</v>
      </c>
      <c r="L74" s="190">
        <f>L75+L76+L79</f>
        <v>7857.389999999999</v>
      </c>
      <c r="M74" s="190">
        <f>M75+M76+M79</f>
        <v>8900</v>
      </c>
      <c r="N74" s="190">
        <f>SUM(N75:N79)</f>
        <v>2876.98</v>
      </c>
      <c r="O74" s="190">
        <f>SUM(O75:O79)</f>
        <v>6486.16</v>
      </c>
      <c r="P74" s="190">
        <f>P75+P76+P79+P77+P78</f>
        <v>13590</v>
      </c>
      <c r="Q74" s="190">
        <f>Q75+Q76+Q77+Q78+Q79</f>
        <v>9491.989999999998</v>
      </c>
      <c r="R74" s="190">
        <f>R75+R76+R77+R78+R79</f>
        <v>14990</v>
      </c>
      <c r="S74" s="190">
        <f>S75+S76+S77+S78+S79</f>
        <v>14820.69</v>
      </c>
      <c r="T74" s="37">
        <f>S74/R74</f>
        <v>0.9887051367578386</v>
      </c>
    </row>
    <row r="75" spans="1:20" ht="12.75">
      <c r="A75" s="125">
        <v>610</v>
      </c>
      <c r="B75" s="126"/>
      <c r="C75" s="194" t="s">
        <v>17</v>
      </c>
      <c r="D75" s="136">
        <v>5500</v>
      </c>
      <c r="E75" s="61">
        <v>1529</v>
      </c>
      <c r="F75" s="61"/>
      <c r="G75" s="61">
        <v>2170</v>
      </c>
      <c r="H75" s="106"/>
      <c r="I75" s="61">
        <v>3370</v>
      </c>
      <c r="J75" s="65"/>
      <c r="K75" s="67">
        <v>5820</v>
      </c>
      <c r="L75" s="66">
        <v>5805.71</v>
      </c>
      <c r="M75" s="66">
        <v>6000</v>
      </c>
      <c r="N75" s="66">
        <v>1421.1</v>
      </c>
      <c r="O75" s="66">
        <v>3001.13</v>
      </c>
      <c r="P75" s="66">
        <v>6000</v>
      </c>
      <c r="Q75" s="66">
        <v>5009.98</v>
      </c>
      <c r="R75" s="66">
        <v>7000</v>
      </c>
      <c r="S75" s="66">
        <v>6467.26</v>
      </c>
      <c r="T75" s="66"/>
    </row>
    <row r="76" spans="1:20" ht="12.75">
      <c r="A76" s="39">
        <v>620</v>
      </c>
      <c r="B76" s="60"/>
      <c r="C76" s="179" t="s">
        <v>21</v>
      </c>
      <c r="D76" s="136">
        <v>1800</v>
      </c>
      <c r="E76" s="61">
        <v>534</v>
      </c>
      <c r="F76" s="61"/>
      <c r="G76" s="61">
        <v>699</v>
      </c>
      <c r="H76" s="106"/>
      <c r="I76" s="61">
        <v>1030</v>
      </c>
      <c r="J76" s="65"/>
      <c r="K76" s="67">
        <v>2070</v>
      </c>
      <c r="L76" s="66">
        <v>2051.68</v>
      </c>
      <c r="M76" s="66">
        <v>2100</v>
      </c>
      <c r="N76" s="66">
        <v>507.93</v>
      </c>
      <c r="O76" s="66">
        <v>1036.67</v>
      </c>
      <c r="P76" s="66">
        <v>2100</v>
      </c>
      <c r="Q76" s="66">
        <v>1793.65</v>
      </c>
      <c r="R76" s="66">
        <v>2500</v>
      </c>
      <c r="S76" s="66">
        <v>2313.67</v>
      </c>
      <c r="T76" s="66"/>
    </row>
    <row r="77" spans="1:20" ht="12.75">
      <c r="A77" s="39">
        <v>637</v>
      </c>
      <c r="B77" s="60"/>
      <c r="C77" s="179" t="s">
        <v>94</v>
      </c>
      <c r="D77" s="136">
        <v>200</v>
      </c>
      <c r="E77" s="61">
        <v>151</v>
      </c>
      <c r="F77" s="61"/>
      <c r="G77" s="61">
        <v>167</v>
      </c>
      <c r="H77" s="106"/>
      <c r="I77" s="61">
        <v>214</v>
      </c>
      <c r="J77" s="65"/>
      <c r="K77" s="67">
        <v>130</v>
      </c>
      <c r="L77" s="66">
        <v>142.26</v>
      </c>
      <c r="M77" s="66">
        <v>150</v>
      </c>
      <c r="N77" s="66">
        <v>201.83</v>
      </c>
      <c r="O77" s="66">
        <v>502.24</v>
      </c>
      <c r="P77" s="49">
        <v>550</v>
      </c>
      <c r="Q77" s="66">
        <v>502.24</v>
      </c>
      <c r="R77" s="66">
        <v>550</v>
      </c>
      <c r="S77" s="66">
        <v>502.24</v>
      </c>
      <c r="T77" s="66"/>
    </row>
    <row r="78" spans="1:20" ht="12.75">
      <c r="A78" s="39">
        <v>637</v>
      </c>
      <c r="B78" s="60" t="s">
        <v>95</v>
      </c>
      <c r="C78" s="60" t="s">
        <v>96</v>
      </c>
      <c r="D78" s="136">
        <v>3000</v>
      </c>
      <c r="E78" s="63">
        <v>0</v>
      </c>
      <c r="F78" s="63"/>
      <c r="G78" s="63">
        <v>0</v>
      </c>
      <c r="H78" s="106"/>
      <c r="I78" s="63">
        <v>0</v>
      </c>
      <c r="J78" s="65"/>
      <c r="K78" s="47">
        <v>3000</v>
      </c>
      <c r="L78" s="66">
        <v>2797.62</v>
      </c>
      <c r="M78" s="66">
        <v>3000</v>
      </c>
      <c r="N78" s="143">
        <v>746.12</v>
      </c>
      <c r="O78" s="66">
        <v>746.12</v>
      </c>
      <c r="P78" s="49">
        <v>3500</v>
      </c>
      <c r="Q78" s="66">
        <v>746.12</v>
      </c>
      <c r="R78" s="66">
        <v>3500</v>
      </c>
      <c r="S78" s="66">
        <v>4097.52</v>
      </c>
      <c r="T78" s="66"/>
    </row>
    <row r="79" spans="1:20" ht="12.75">
      <c r="A79" s="39">
        <v>637</v>
      </c>
      <c r="B79" s="60"/>
      <c r="C79" s="179" t="s">
        <v>97</v>
      </c>
      <c r="D79" s="136"/>
      <c r="E79" s="61">
        <v>151</v>
      </c>
      <c r="F79" s="61"/>
      <c r="G79" s="61">
        <v>167</v>
      </c>
      <c r="H79" s="106"/>
      <c r="I79" s="61">
        <v>214</v>
      </c>
      <c r="J79" s="65"/>
      <c r="K79" s="67"/>
      <c r="L79" s="66"/>
      <c r="M79" s="66">
        <v>800</v>
      </c>
      <c r="N79" s="66">
        <v>0</v>
      </c>
      <c r="O79" s="66">
        <v>1200</v>
      </c>
      <c r="P79" s="49">
        <v>1440</v>
      </c>
      <c r="Q79" s="66">
        <v>1440</v>
      </c>
      <c r="R79" s="66">
        <v>1440</v>
      </c>
      <c r="S79" s="66">
        <v>1440</v>
      </c>
      <c r="T79" s="66"/>
    </row>
    <row r="80" spans="1:20" ht="12.75">
      <c r="A80" s="39"/>
      <c r="B80" s="60"/>
      <c r="C80" s="179"/>
      <c r="D80" s="136"/>
      <c r="E80" s="61"/>
      <c r="F80" s="61"/>
      <c r="G80" s="61"/>
      <c r="H80" s="106"/>
      <c r="I80" s="61"/>
      <c r="J80" s="65"/>
      <c r="K80" s="67"/>
      <c r="L80" s="66"/>
      <c r="M80" s="66"/>
      <c r="N80" s="66"/>
      <c r="O80" s="66"/>
      <c r="P80" s="66"/>
      <c r="Q80" s="66"/>
      <c r="R80" s="66"/>
      <c r="S80" s="66"/>
      <c r="T80" s="186"/>
    </row>
    <row r="81" spans="1:20" s="11" customFormat="1" ht="12.75">
      <c r="A81" s="34" t="s">
        <v>98</v>
      </c>
      <c r="B81" s="195"/>
      <c r="C81" s="188"/>
      <c r="D81" s="189">
        <f>SUM(D82,D84,D86,D87,D90,D91,D92)</f>
        <v>12815</v>
      </c>
      <c r="E81" s="189">
        <v>3131</v>
      </c>
      <c r="F81" s="190">
        <v>24.54</v>
      </c>
      <c r="G81" s="189">
        <v>5764</v>
      </c>
      <c r="H81" s="191">
        <v>45.18</v>
      </c>
      <c r="I81" s="189">
        <f>I82+I83+I84+I85+I86+I87+I90+I91</f>
        <v>8824</v>
      </c>
      <c r="J81" s="192">
        <v>69.17</v>
      </c>
      <c r="K81" s="193">
        <f>SUM(K82,K84,K86,K87,K90,K91,K92)</f>
        <v>12815</v>
      </c>
      <c r="L81" s="190">
        <f>L82+L84+L86+L88+L91+L83+L85+L89</f>
        <v>12839.51</v>
      </c>
      <c r="M81" s="190">
        <v>12815</v>
      </c>
      <c r="N81" s="190">
        <f>N82+N83+N84+N85+N86+N87+N90+N91</f>
        <v>3094.0499999999997</v>
      </c>
      <c r="O81" s="190">
        <f>O82+O84+O86+O87+O91+O83+O85</f>
        <v>5873.2699999999995</v>
      </c>
      <c r="P81" s="190">
        <f>P82+P84+P86+P87+P90+P91+P92</f>
        <v>12715</v>
      </c>
      <c r="Q81" s="190">
        <f>Q82+Q84+Q86+Q87+Q90+Q91+Q92+Q83+Q85</f>
        <v>8875.33</v>
      </c>
      <c r="R81" s="190">
        <f>R82+R83+R84+R85+R86+R87+R90+R91+R92</f>
        <v>12615</v>
      </c>
      <c r="S81" s="190">
        <f>S82+S83+S84+S85+S86+S87+S90+S91+S92</f>
        <v>12659.980000000001</v>
      </c>
      <c r="T81" s="37">
        <f>S81/R81</f>
        <v>1.0035655965120889</v>
      </c>
    </row>
    <row r="82" spans="1:20" s="76" customFormat="1" ht="12.75">
      <c r="A82" s="39">
        <v>610</v>
      </c>
      <c r="B82" s="60"/>
      <c r="C82" s="41" t="s">
        <v>17</v>
      </c>
      <c r="D82" s="136">
        <v>9000</v>
      </c>
      <c r="E82" s="157">
        <v>1234</v>
      </c>
      <c r="F82" s="43"/>
      <c r="G82" s="157">
        <v>2435</v>
      </c>
      <c r="H82" s="106"/>
      <c r="I82" s="157">
        <v>3746</v>
      </c>
      <c r="J82" s="65"/>
      <c r="K82" s="67">
        <v>9000</v>
      </c>
      <c r="L82" s="136">
        <v>4374.31</v>
      </c>
      <c r="M82" s="66">
        <v>9000</v>
      </c>
      <c r="N82" s="196">
        <v>1032.1</v>
      </c>
      <c r="O82" s="66">
        <v>2158.67</v>
      </c>
      <c r="P82" s="66">
        <v>9000</v>
      </c>
      <c r="Q82" s="67">
        <v>3174</v>
      </c>
      <c r="R82" s="67">
        <v>4320</v>
      </c>
      <c r="S82" s="66">
        <v>4591.16</v>
      </c>
      <c r="T82" s="110"/>
    </row>
    <row r="83" spans="1:20" ht="12.75">
      <c r="A83" s="52">
        <v>610</v>
      </c>
      <c r="B83" s="107"/>
      <c r="C83" s="53" t="s">
        <v>99</v>
      </c>
      <c r="D83" s="197">
        <v>4500</v>
      </c>
      <c r="E83" s="108">
        <v>982</v>
      </c>
      <c r="F83" s="43"/>
      <c r="G83" s="109">
        <v>1759</v>
      </c>
      <c r="H83" s="106"/>
      <c r="I83" s="109">
        <v>2536</v>
      </c>
      <c r="J83" s="65"/>
      <c r="K83" s="111">
        <v>4547.06</v>
      </c>
      <c r="L83" s="197">
        <v>4547.06</v>
      </c>
      <c r="M83" s="155">
        <v>4500</v>
      </c>
      <c r="N83" s="162">
        <v>1197</v>
      </c>
      <c r="O83" s="110">
        <v>2139.89</v>
      </c>
      <c r="P83" s="198">
        <v>4680</v>
      </c>
      <c r="Q83" s="154">
        <v>3336.89</v>
      </c>
      <c r="R83" s="120">
        <v>4680</v>
      </c>
      <c r="S83" s="110">
        <v>4775.18</v>
      </c>
      <c r="T83" s="66"/>
    </row>
    <row r="84" spans="1:20" ht="12.75">
      <c r="A84" s="39">
        <v>620</v>
      </c>
      <c r="B84" s="60"/>
      <c r="C84" s="179" t="s">
        <v>21</v>
      </c>
      <c r="D84" s="136">
        <v>3200</v>
      </c>
      <c r="E84" s="63">
        <v>390</v>
      </c>
      <c r="F84" s="43"/>
      <c r="G84" s="63">
        <v>643</v>
      </c>
      <c r="H84" s="106"/>
      <c r="I84" s="63">
        <v>1024</v>
      </c>
      <c r="J84" s="65"/>
      <c r="K84" s="67">
        <v>3200</v>
      </c>
      <c r="L84" s="136">
        <v>2734.47</v>
      </c>
      <c r="M84" s="66">
        <v>3200</v>
      </c>
      <c r="N84" s="140">
        <v>705.79</v>
      </c>
      <c r="O84" s="66">
        <v>1397.34</v>
      </c>
      <c r="P84" s="66">
        <v>3200</v>
      </c>
      <c r="Q84" s="136">
        <v>2105.61</v>
      </c>
      <c r="R84" s="67">
        <v>1400</v>
      </c>
      <c r="S84" s="66">
        <v>3013.16</v>
      </c>
      <c r="T84" s="110"/>
    </row>
    <row r="85" spans="1:20" ht="12.75">
      <c r="A85" s="52">
        <v>620</v>
      </c>
      <c r="B85" s="107"/>
      <c r="C85" s="88" t="s">
        <v>100</v>
      </c>
      <c r="D85" s="197">
        <v>1500</v>
      </c>
      <c r="E85" s="108">
        <v>407</v>
      </c>
      <c r="F85" s="54"/>
      <c r="G85" s="109">
        <v>686</v>
      </c>
      <c r="H85" s="106"/>
      <c r="I85" s="109">
        <v>1102</v>
      </c>
      <c r="J85" s="65"/>
      <c r="K85" s="111">
        <v>125.31</v>
      </c>
      <c r="L85" s="197">
        <v>125.31</v>
      </c>
      <c r="M85" s="155">
        <v>130</v>
      </c>
      <c r="N85" s="162">
        <v>0</v>
      </c>
      <c r="O85" s="199">
        <v>14.11</v>
      </c>
      <c r="P85" s="200">
        <v>20</v>
      </c>
      <c r="Q85" s="154">
        <v>14.11</v>
      </c>
      <c r="R85" s="120">
        <v>1800</v>
      </c>
      <c r="S85" s="154">
        <v>14.11</v>
      </c>
      <c r="T85" s="66"/>
    </row>
    <row r="86" spans="1:20" ht="12.75">
      <c r="A86" s="180">
        <v>632</v>
      </c>
      <c r="B86" s="60"/>
      <c r="C86" s="179" t="s">
        <v>101</v>
      </c>
      <c r="D86" s="136">
        <v>15</v>
      </c>
      <c r="E86" s="63">
        <v>2</v>
      </c>
      <c r="F86" s="43"/>
      <c r="G86" s="63">
        <v>3</v>
      </c>
      <c r="H86" s="106"/>
      <c r="I86" s="63">
        <v>13</v>
      </c>
      <c r="J86" s="65"/>
      <c r="K86" s="67">
        <v>15</v>
      </c>
      <c r="L86" s="67">
        <v>4.2</v>
      </c>
      <c r="M86" s="66">
        <v>15</v>
      </c>
      <c r="N86" s="140">
        <v>2.2</v>
      </c>
      <c r="O86" s="66">
        <v>6.3</v>
      </c>
      <c r="P86" s="66">
        <v>15</v>
      </c>
      <c r="Q86" s="67">
        <v>6.3</v>
      </c>
      <c r="R86" s="67">
        <v>15</v>
      </c>
      <c r="S86" s="67">
        <v>8.7</v>
      </c>
      <c r="T86" s="66"/>
    </row>
    <row r="87" spans="1:20" ht="12.75">
      <c r="A87" s="180">
        <v>633</v>
      </c>
      <c r="B87" s="60"/>
      <c r="C87" s="179" t="s">
        <v>102</v>
      </c>
      <c r="D87" s="136">
        <v>400</v>
      </c>
      <c r="E87" s="63">
        <v>46</v>
      </c>
      <c r="F87" s="43"/>
      <c r="G87" s="63">
        <v>168</v>
      </c>
      <c r="H87" s="106"/>
      <c r="I87" s="63">
        <f>I88+I89</f>
        <v>225</v>
      </c>
      <c r="J87" s="136"/>
      <c r="K87" s="67">
        <v>400</v>
      </c>
      <c r="L87" s="136">
        <f>L88+L89</f>
        <v>959.47</v>
      </c>
      <c r="M87" s="66">
        <v>400</v>
      </c>
      <c r="N87" s="140">
        <v>87.36</v>
      </c>
      <c r="O87" s="66">
        <v>87.36</v>
      </c>
      <c r="P87" s="66">
        <v>400</v>
      </c>
      <c r="Q87" s="136">
        <f>Q88+Q89</f>
        <v>143.73</v>
      </c>
      <c r="R87" s="67">
        <v>300</v>
      </c>
      <c r="S87" s="136">
        <v>162.98</v>
      </c>
      <c r="T87" s="66"/>
    </row>
    <row r="88" spans="1:20" ht="12.75">
      <c r="A88" s="180">
        <v>633</v>
      </c>
      <c r="B88" s="60" t="s">
        <v>34</v>
      </c>
      <c r="C88" s="179" t="s">
        <v>103</v>
      </c>
      <c r="D88" s="136">
        <v>200</v>
      </c>
      <c r="E88" s="176">
        <v>46</v>
      </c>
      <c r="F88" s="172"/>
      <c r="G88" s="176">
        <v>68</v>
      </c>
      <c r="H88" s="106"/>
      <c r="I88" s="176">
        <v>112</v>
      </c>
      <c r="J88" s="65"/>
      <c r="K88" s="201">
        <v>300.42</v>
      </c>
      <c r="L88" s="202">
        <v>859.89</v>
      </c>
      <c r="M88" s="203">
        <v>300</v>
      </c>
      <c r="N88" s="142">
        <v>87.36</v>
      </c>
      <c r="O88" s="142">
        <v>87.36</v>
      </c>
      <c r="P88" s="203">
        <v>300</v>
      </c>
      <c r="Q88" s="202">
        <v>143.73</v>
      </c>
      <c r="R88" s="201">
        <v>200</v>
      </c>
      <c r="S88" s="202">
        <v>162.98</v>
      </c>
      <c r="T88" s="66"/>
    </row>
    <row r="89" spans="1:20" ht="12.75">
      <c r="A89" s="87">
        <v>633</v>
      </c>
      <c r="B89" s="107"/>
      <c r="C89" s="88" t="s">
        <v>104</v>
      </c>
      <c r="D89" s="136">
        <v>0</v>
      </c>
      <c r="E89" s="176">
        <v>0</v>
      </c>
      <c r="F89" s="172"/>
      <c r="G89" s="204">
        <v>100</v>
      </c>
      <c r="H89" s="106"/>
      <c r="I89" s="204">
        <v>113</v>
      </c>
      <c r="J89" s="65"/>
      <c r="K89" s="111">
        <v>99.58</v>
      </c>
      <c r="L89" s="197">
        <v>99.58</v>
      </c>
      <c r="M89" s="203">
        <v>100</v>
      </c>
      <c r="N89" s="156"/>
      <c r="O89" s="66"/>
      <c r="P89" s="203">
        <v>100</v>
      </c>
      <c r="Q89" s="197"/>
      <c r="R89" s="111">
        <v>100</v>
      </c>
      <c r="S89" s="197">
        <v>0</v>
      </c>
      <c r="T89" s="66"/>
    </row>
    <row r="90" spans="1:20" ht="12.75">
      <c r="A90" s="180">
        <v>635</v>
      </c>
      <c r="B90" s="60"/>
      <c r="C90" s="179" t="s">
        <v>105</v>
      </c>
      <c r="D90" s="136">
        <v>0</v>
      </c>
      <c r="E90" s="63">
        <v>0</v>
      </c>
      <c r="F90" s="43"/>
      <c r="G90" s="63">
        <v>0</v>
      </c>
      <c r="H90" s="106"/>
      <c r="I90" s="63">
        <v>0</v>
      </c>
      <c r="J90" s="65"/>
      <c r="K90" s="67">
        <v>0</v>
      </c>
      <c r="L90" s="136"/>
      <c r="M90" s="66">
        <v>0</v>
      </c>
      <c r="N90" s="140"/>
      <c r="O90" s="66"/>
      <c r="P90" s="66">
        <v>0</v>
      </c>
      <c r="Q90" s="136">
        <v>0</v>
      </c>
      <c r="R90" s="67">
        <v>0</v>
      </c>
      <c r="S90" s="136">
        <v>0</v>
      </c>
      <c r="T90" s="66"/>
    </row>
    <row r="91" spans="1:20" ht="12.75">
      <c r="A91" s="205">
        <v>637</v>
      </c>
      <c r="B91" s="115"/>
      <c r="C91" s="175" t="s">
        <v>94</v>
      </c>
      <c r="D91" s="136">
        <v>200</v>
      </c>
      <c r="E91" s="63">
        <v>70</v>
      </c>
      <c r="F91" s="43"/>
      <c r="G91" s="63">
        <v>70</v>
      </c>
      <c r="H91" s="106"/>
      <c r="I91" s="63">
        <v>178</v>
      </c>
      <c r="J91" s="65"/>
      <c r="K91" s="67">
        <v>200</v>
      </c>
      <c r="L91" s="136">
        <v>94.69</v>
      </c>
      <c r="M91" s="66">
        <v>200</v>
      </c>
      <c r="N91" s="140">
        <v>69.6</v>
      </c>
      <c r="O91" s="66">
        <v>69.6</v>
      </c>
      <c r="P91" s="177">
        <v>100</v>
      </c>
      <c r="Q91" s="136">
        <v>94.69</v>
      </c>
      <c r="R91" s="67">
        <v>100</v>
      </c>
      <c r="S91" s="136">
        <v>94.69</v>
      </c>
      <c r="T91" s="66"/>
    </row>
    <row r="92" spans="1:20" ht="12.75">
      <c r="A92" s="180">
        <v>637</v>
      </c>
      <c r="B92" s="179" t="s">
        <v>28</v>
      </c>
      <c r="C92" s="179" t="s">
        <v>106</v>
      </c>
      <c r="D92" s="136">
        <v>0</v>
      </c>
      <c r="E92" s="172"/>
      <c r="F92" s="172"/>
      <c r="G92" s="172"/>
      <c r="H92" s="45"/>
      <c r="I92" s="172"/>
      <c r="J92" s="104"/>
      <c r="K92" s="67">
        <v>0</v>
      </c>
      <c r="L92" s="136"/>
      <c r="M92" s="66">
        <v>0</v>
      </c>
      <c r="N92" s="169"/>
      <c r="O92" s="66"/>
      <c r="P92" s="66">
        <v>0</v>
      </c>
      <c r="Q92" s="136">
        <v>0</v>
      </c>
      <c r="R92" s="67">
        <v>0</v>
      </c>
      <c r="S92" s="136">
        <v>0</v>
      </c>
      <c r="T92" s="186"/>
    </row>
    <row r="93" spans="1:20" ht="12.75">
      <c r="A93" s="206" t="s">
        <v>107</v>
      </c>
      <c r="B93" s="207"/>
      <c r="C93" s="208" t="s">
        <v>108</v>
      </c>
      <c r="D93" s="209">
        <f>SUM(D7,D74,D81)</f>
        <v>168755</v>
      </c>
      <c r="E93" s="209">
        <v>52481</v>
      </c>
      <c r="F93" s="210">
        <v>30.52</v>
      </c>
      <c r="G93" s="209">
        <v>100011</v>
      </c>
      <c r="H93" s="211">
        <v>58.17</v>
      </c>
      <c r="I93" s="209" t="e">
        <f>I7+I74+I81</f>
        <v>#REF!</v>
      </c>
      <c r="J93" s="210">
        <v>80.11</v>
      </c>
      <c r="K93" s="212">
        <f>SUM(K7,K74,K81)</f>
        <v>179751.3</v>
      </c>
      <c r="L93" s="210">
        <f aca="true" t="shared" si="0" ref="L93:R93">L81+L74+L7</f>
        <v>179043.62999999998</v>
      </c>
      <c r="M93" s="210">
        <f t="shared" si="0"/>
        <v>168092</v>
      </c>
      <c r="N93" s="210">
        <f t="shared" si="0"/>
        <v>44502.83</v>
      </c>
      <c r="O93" s="210">
        <f t="shared" si="0"/>
        <v>87362.95999999999</v>
      </c>
      <c r="P93" s="210">
        <f t="shared" si="0"/>
        <v>179595</v>
      </c>
      <c r="Q93" s="210">
        <f t="shared" si="0"/>
        <v>132966.11</v>
      </c>
      <c r="R93" s="212">
        <f t="shared" si="0"/>
        <v>187353.9</v>
      </c>
      <c r="S93" s="210">
        <f>S81+S74+S7</f>
        <v>190682.48</v>
      </c>
      <c r="T93" s="213">
        <f>S93/R93</f>
        <v>1.0177662701443633</v>
      </c>
    </row>
    <row r="94" spans="1:20" s="76" customFormat="1" ht="12.75">
      <c r="A94" s="51"/>
      <c r="B94" s="51"/>
      <c r="C94" s="51"/>
      <c r="D94" s="1"/>
      <c r="E94" s="214"/>
      <c r="F94" s="214"/>
      <c r="G94" s="214"/>
      <c r="H94" s="215"/>
      <c r="K94" s="1"/>
      <c r="L94" s="1"/>
      <c r="M94" s="1"/>
      <c r="N94" s="216"/>
      <c r="O94" s="3"/>
      <c r="P94" s="1"/>
      <c r="Q94" s="1"/>
      <c r="R94" s="1"/>
      <c r="S94" s="1"/>
      <c r="T94" s="1"/>
    </row>
    <row r="95" spans="1:20" s="76" customFormat="1" ht="12.75">
      <c r="A95" s="51"/>
      <c r="B95" s="51"/>
      <c r="C95" s="51"/>
      <c r="D95" s="1"/>
      <c r="E95" s="214"/>
      <c r="F95" s="214"/>
      <c r="G95" s="214"/>
      <c r="H95" s="215"/>
      <c r="K95" s="1"/>
      <c r="L95" s="1"/>
      <c r="M95" s="1"/>
      <c r="N95" s="216"/>
      <c r="O95" s="3"/>
      <c r="P95" s="1"/>
      <c r="Q95" s="1"/>
      <c r="R95" s="1"/>
      <c r="S95" s="1"/>
      <c r="T95" s="1"/>
    </row>
    <row r="96" spans="1:20" s="76" customFormat="1" ht="12.75">
      <c r="A96" s="51"/>
      <c r="B96" s="51"/>
      <c r="C96" s="51"/>
      <c r="D96" s="1"/>
      <c r="E96" s="214"/>
      <c r="F96" s="214"/>
      <c r="G96" s="214"/>
      <c r="H96" s="215"/>
      <c r="K96" s="1"/>
      <c r="L96" s="1"/>
      <c r="M96" s="1"/>
      <c r="N96" s="1"/>
      <c r="O96" s="3"/>
      <c r="P96" s="1"/>
      <c r="Q96" s="1"/>
      <c r="R96" s="1"/>
      <c r="S96" s="1"/>
      <c r="T96" s="1"/>
    </row>
    <row r="97" spans="1:20" s="76" customFormat="1" ht="12.75">
      <c r="A97" s="51"/>
      <c r="B97" s="51"/>
      <c r="C97" s="51"/>
      <c r="D97" s="1"/>
      <c r="E97" s="214"/>
      <c r="F97" s="214"/>
      <c r="G97" s="214"/>
      <c r="H97" s="215"/>
      <c r="K97" s="1"/>
      <c r="L97" s="1"/>
      <c r="M97" s="1"/>
      <c r="N97" s="1"/>
      <c r="O97" s="3"/>
      <c r="P97" s="1"/>
      <c r="Q97" s="1"/>
      <c r="R97" s="1"/>
      <c r="S97" s="1"/>
      <c r="T97" s="1"/>
    </row>
    <row r="98" spans="1:20" s="76" customFormat="1" ht="12.75">
      <c r="A98" s="51"/>
      <c r="B98" s="51"/>
      <c r="C98" s="51"/>
      <c r="D98" s="1"/>
      <c r="E98" s="214"/>
      <c r="F98" s="214"/>
      <c r="G98" s="214"/>
      <c r="H98" s="215"/>
      <c r="K98" s="1"/>
      <c r="L98" s="1"/>
      <c r="M98" s="1"/>
      <c r="N98" s="1"/>
      <c r="O98" s="3"/>
      <c r="P98" s="1"/>
      <c r="Q98" s="1"/>
      <c r="R98" s="1"/>
      <c r="S98" s="1"/>
      <c r="T98" s="1"/>
    </row>
    <row r="99" spans="1:20" s="76" customFormat="1" ht="12.75" hidden="1">
      <c r="A99" s="51"/>
      <c r="B99" s="51"/>
      <c r="C99" s="51"/>
      <c r="D99" s="1"/>
      <c r="E99" s="214"/>
      <c r="F99" s="214"/>
      <c r="G99" s="214"/>
      <c r="H99" s="215"/>
      <c r="K99" s="1"/>
      <c r="L99" s="1"/>
      <c r="M99" s="1"/>
      <c r="N99" s="1"/>
      <c r="O99" s="3"/>
      <c r="P99" s="1"/>
      <c r="Q99" s="1"/>
      <c r="R99" s="1"/>
      <c r="S99" s="1"/>
      <c r="T99" s="1"/>
    </row>
    <row r="100" spans="1:20" s="76" customFormat="1" ht="12.75" hidden="1">
      <c r="A100" s="51"/>
      <c r="B100" s="51"/>
      <c r="C100" s="51"/>
      <c r="D100" s="1"/>
      <c r="E100" s="214"/>
      <c r="F100" s="214"/>
      <c r="G100" s="214"/>
      <c r="H100" s="215"/>
      <c r="K100" s="1"/>
      <c r="L100" s="1"/>
      <c r="M100" s="1"/>
      <c r="N100" s="1"/>
      <c r="O100" s="3"/>
      <c r="P100" s="1"/>
      <c r="Q100" s="1"/>
      <c r="R100" s="1"/>
      <c r="S100" s="1"/>
      <c r="T100" s="1"/>
    </row>
    <row r="101" spans="1:20" s="76" customFormat="1" ht="12.75" hidden="1">
      <c r="A101" s="51"/>
      <c r="B101" s="51"/>
      <c r="C101" s="51"/>
      <c r="D101" s="1"/>
      <c r="E101" s="214"/>
      <c r="F101" s="214"/>
      <c r="G101" s="214"/>
      <c r="H101" s="215"/>
      <c r="K101" s="1"/>
      <c r="L101" s="1"/>
      <c r="M101" s="1"/>
      <c r="N101" s="1"/>
      <c r="O101" s="3"/>
      <c r="P101" s="1"/>
      <c r="Q101" s="1"/>
      <c r="R101" s="1"/>
      <c r="S101" s="1"/>
      <c r="T101" s="8"/>
    </row>
    <row r="102" spans="1:20" s="76" customFormat="1" ht="12.75">
      <c r="A102" s="51"/>
      <c r="B102" s="51"/>
      <c r="C102" s="51"/>
      <c r="D102" s="214"/>
      <c r="E102" s="214"/>
      <c r="F102" s="214"/>
      <c r="G102" s="214"/>
      <c r="H102" s="215"/>
      <c r="K102" s="899" t="s">
        <v>109</v>
      </c>
      <c r="L102" s="899"/>
      <c r="M102" s="899"/>
      <c r="N102" s="899"/>
      <c r="O102" s="899"/>
      <c r="P102" s="899"/>
      <c r="Q102" s="899"/>
      <c r="R102" s="8"/>
      <c r="T102" s="1"/>
    </row>
    <row r="103" spans="1:20" s="76" customFormat="1" ht="12.75">
      <c r="A103" s="51"/>
      <c r="B103" s="51"/>
      <c r="C103" s="51"/>
      <c r="D103" s="1"/>
      <c r="E103" s="214"/>
      <c r="F103" s="214"/>
      <c r="G103" s="214"/>
      <c r="H103" s="215"/>
      <c r="K103" s="1"/>
      <c r="L103" s="1"/>
      <c r="M103" s="1"/>
      <c r="N103" s="1"/>
      <c r="O103" s="3"/>
      <c r="P103" s="1"/>
      <c r="Q103" s="1"/>
      <c r="R103" s="1"/>
      <c r="S103" s="1"/>
      <c r="T103" s="217"/>
    </row>
    <row r="104" spans="1:20" s="25" customFormat="1" ht="25.5">
      <c r="A104" s="12" t="s">
        <v>1</v>
      </c>
      <c r="B104" s="13"/>
      <c r="C104" s="14"/>
      <c r="D104" s="15">
        <v>2012</v>
      </c>
      <c r="E104" s="218" t="s">
        <v>4</v>
      </c>
      <c r="F104" s="18" t="s">
        <v>5</v>
      </c>
      <c r="G104" s="218" t="s">
        <v>6</v>
      </c>
      <c r="H104" s="18" t="s">
        <v>5</v>
      </c>
      <c r="I104" s="218" t="s">
        <v>7</v>
      </c>
      <c r="J104" s="18" t="s">
        <v>5</v>
      </c>
      <c r="K104" s="19" t="s">
        <v>8</v>
      </c>
      <c r="L104" s="20" t="s">
        <v>9</v>
      </c>
      <c r="M104" s="21">
        <v>2013</v>
      </c>
      <c r="N104" s="20" t="s">
        <v>10</v>
      </c>
      <c r="O104" s="22" t="s">
        <v>11</v>
      </c>
      <c r="P104" s="21" t="s">
        <v>12</v>
      </c>
      <c r="Q104" s="20" t="s">
        <v>13</v>
      </c>
      <c r="R104" s="20" t="s">
        <v>14</v>
      </c>
      <c r="S104" s="219" t="s">
        <v>15</v>
      </c>
      <c r="T104" s="220" t="s">
        <v>5</v>
      </c>
    </row>
    <row r="105" spans="1:20" s="225" customFormat="1" ht="12.75">
      <c r="A105" s="26" t="s">
        <v>110</v>
      </c>
      <c r="B105" s="188"/>
      <c r="C105" s="188"/>
      <c r="D105" s="221">
        <f>SUM(D106,D108)</f>
        <v>300</v>
      </c>
      <c r="E105" s="192">
        <v>0</v>
      </c>
      <c r="F105" s="192"/>
      <c r="G105" s="222">
        <v>0</v>
      </c>
      <c r="H105" s="191"/>
      <c r="I105" s="222">
        <f>I106+I108</f>
        <v>64</v>
      </c>
      <c r="J105" s="193">
        <v>32</v>
      </c>
      <c r="K105" s="223">
        <f>SUM(K106,K108)</f>
        <v>520</v>
      </c>
      <c r="L105" s="223">
        <f>L106+L108+L107</f>
        <v>590.9300000000001</v>
      </c>
      <c r="M105" s="223">
        <v>520</v>
      </c>
      <c r="N105" s="190">
        <f aca="true" t="shared" si="1" ref="N105:S105">N106+N107+N108</f>
        <v>99.96000000000001</v>
      </c>
      <c r="O105" s="224">
        <f t="shared" si="1"/>
        <v>259.04</v>
      </c>
      <c r="P105" s="223">
        <f t="shared" si="1"/>
        <v>1000</v>
      </c>
      <c r="Q105" s="223">
        <f t="shared" si="1"/>
        <v>534.04</v>
      </c>
      <c r="R105" s="223">
        <f t="shared" si="1"/>
        <v>1000</v>
      </c>
      <c r="S105" s="223">
        <f t="shared" si="1"/>
        <v>966.8699999999999</v>
      </c>
      <c r="T105" s="37">
        <f>S105/R105</f>
        <v>0.9668699999999999</v>
      </c>
    </row>
    <row r="106" spans="1:20" s="76" customFormat="1" ht="12.75">
      <c r="A106" s="180">
        <v>632</v>
      </c>
      <c r="B106" s="60" t="s">
        <v>19</v>
      </c>
      <c r="C106" s="179" t="s">
        <v>111</v>
      </c>
      <c r="D106" s="136">
        <v>100</v>
      </c>
      <c r="E106" s="226">
        <v>0</v>
      </c>
      <c r="F106" s="226"/>
      <c r="G106" s="226">
        <v>0</v>
      </c>
      <c r="H106" s="106"/>
      <c r="I106" s="226">
        <v>64</v>
      </c>
      <c r="J106" s="136"/>
      <c r="K106" s="67">
        <v>320</v>
      </c>
      <c r="L106" s="136">
        <v>275.57</v>
      </c>
      <c r="M106" s="67">
        <v>320</v>
      </c>
      <c r="N106" s="168">
        <v>59.96</v>
      </c>
      <c r="O106" s="66">
        <v>99.04</v>
      </c>
      <c r="P106" s="130">
        <v>250</v>
      </c>
      <c r="Q106" s="67">
        <v>184.04</v>
      </c>
      <c r="R106" s="67">
        <v>250</v>
      </c>
      <c r="S106" s="67">
        <v>254.67</v>
      </c>
      <c r="T106" s="227"/>
    </row>
    <row r="107" spans="1:20" s="76" customFormat="1" ht="12.75">
      <c r="A107" s="180">
        <v>637</v>
      </c>
      <c r="B107" s="60" t="s">
        <v>54</v>
      </c>
      <c r="C107" s="179" t="s">
        <v>112</v>
      </c>
      <c r="D107" s="136"/>
      <c r="E107" s="226"/>
      <c r="F107" s="226"/>
      <c r="G107" s="226"/>
      <c r="H107" s="106"/>
      <c r="I107" s="226"/>
      <c r="J107" s="136"/>
      <c r="K107" s="67"/>
      <c r="L107" s="67">
        <v>120</v>
      </c>
      <c r="M107" s="67">
        <v>0</v>
      </c>
      <c r="N107" s="168">
        <v>40</v>
      </c>
      <c r="O107" s="66">
        <v>160</v>
      </c>
      <c r="P107" s="130">
        <v>550</v>
      </c>
      <c r="Q107" s="67">
        <v>350</v>
      </c>
      <c r="R107" s="67">
        <v>550</v>
      </c>
      <c r="S107" s="67">
        <v>471</v>
      </c>
      <c r="T107" s="136"/>
    </row>
    <row r="108" spans="1:20" ht="12.75">
      <c r="A108" s="87">
        <v>637</v>
      </c>
      <c r="B108" s="107" t="s">
        <v>95</v>
      </c>
      <c r="C108" s="88" t="s">
        <v>113</v>
      </c>
      <c r="D108" s="154">
        <v>200</v>
      </c>
      <c r="E108" s="228">
        <v>0</v>
      </c>
      <c r="F108" s="229"/>
      <c r="G108" s="228">
        <v>0</v>
      </c>
      <c r="H108" s="129"/>
      <c r="I108" s="228">
        <v>0</v>
      </c>
      <c r="J108" s="154"/>
      <c r="K108" s="120">
        <v>200</v>
      </c>
      <c r="L108" s="154">
        <v>195.36</v>
      </c>
      <c r="M108" s="120">
        <v>200</v>
      </c>
      <c r="N108" s="230">
        <v>0</v>
      </c>
      <c r="O108" s="110">
        <v>0</v>
      </c>
      <c r="P108" s="120">
        <v>200</v>
      </c>
      <c r="Q108" s="120">
        <v>0</v>
      </c>
      <c r="R108" s="120">
        <v>200</v>
      </c>
      <c r="S108" s="231">
        <v>241.2</v>
      </c>
      <c r="T108" s="186"/>
    </row>
    <row r="109" spans="1:20" ht="12.75">
      <c r="A109" s="206" t="s">
        <v>114</v>
      </c>
      <c r="B109" s="207"/>
      <c r="C109" s="208" t="s">
        <v>115</v>
      </c>
      <c r="D109" s="232">
        <f>SUM(D106,D108)</f>
        <v>300</v>
      </c>
      <c r="E109" s="209">
        <v>0</v>
      </c>
      <c r="F109" s="209"/>
      <c r="G109" s="209">
        <v>0</v>
      </c>
      <c r="H109" s="211"/>
      <c r="I109" s="209">
        <f>I105</f>
        <v>64</v>
      </c>
      <c r="J109" s="233">
        <v>32</v>
      </c>
      <c r="K109" s="233">
        <f>SUM(K106,K108)</f>
        <v>520</v>
      </c>
      <c r="L109" s="232">
        <f>L105</f>
        <v>590.9300000000001</v>
      </c>
      <c r="M109" s="233">
        <v>520</v>
      </c>
      <c r="N109" s="210">
        <f aca="true" t="shared" si="2" ref="N109:S109">N105</f>
        <v>99.96000000000001</v>
      </c>
      <c r="O109" s="234">
        <f t="shared" si="2"/>
        <v>259.04</v>
      </c>
      <c r="P109" s="233">
        <f t="shared" si="2"/>
        <v>1000</v>
      </c>
      <c r="Q109" s="233">
        <f t="shared" si="2"/>
        <v>534.04</v>
      </c>
      <c r="R109" s="233">
        <f t="shared" si="2"/>
        <v>1000</v>
      </c>
      <c r="S109" s="233">
        <f t="shared" si="2"/>
        <v>966.8699999999999</v>
      </c>
      <c r="T109" s="213">
        <f>S109/R109</f>
        <v>0.9668699999999999</v>
      </c>
    </row>
    <row r="110" spans="1:20" ht="12.75">
      <c r="A110" s="235"/>
      <c r="B110" s="51"/>
      <c r="C110" s="225"/>
      <c r="D110" s="76"/>
      <c r="E110" s="236"/>
      <c r="F110" s="236"/>
      <c r="G110" s="236"/>
      <c r="H110" s="237"/>
      <c r="I110" s="236"/>
      <c r="J110" s="76"/>
      <c r="K110" s="76"/>
      <c r="L110" s="76"/>
      <c r="M110" s="76"/>
      <c r="N110" s="76"/>
      <c r="O110" s="238"/>
      <c r="P110" s="76"/>
      <c r="Q110" s="76"/>
      <c r="R110" s="76"/>
      <c r="S110" s="76"/>
      <c r="T110" s="76"/>
    </row>
    <row r="111" spans="1:20" ht="12.75">
      <c r="A111" s="235"/>
      <c r="B111" s="51"/>
      <c r="C111" s="225"/>
      <c r="D111" s="76"/>
      <c r="E111" s="236"/>
      <c r="F111" s="236"/>
      <c r="G111" s="236"/>
      <c r="H111" s="237"/>
      <c r="I111" s="236"/>
      <c r="J111" s="76"/>
      <c r="K111" s="76"/>
      <c r="L111" s="76"/>
      <c r="M111" s="76"/>
      <c r="N111" s="76"/>
      <c r="O111" s="238"/>
      <c r="P111" s="76"/>
      <c r="Q111" s="76"/>
      <c r="R111" s="76"/>
      <c r="S111" s="76"/>
      <c r="T111" s="76"/>
    </row>
    <row r="112" spans="1:20" ht="12.75">
      <c r="A112" s="235"/>
      <c r="B112" s="51"/>
      <c r="C112" s="225"/>
      <c r="D112" s="76"/>
      <c r="E112" s="236"/>
      <c r="F112" s="236"/>
      <c r="G112" s="236"/>
      <c r="H112" s="237"/>
      <c r="I112" s="236"/>
      <c r="J112" s="76"/>
      <c r="K112" s="76"/>
      <c r="L112" s="76"/>
      <c r="M112" s="76"/>
      <c r="N112" s="76"/>
      <c r="O112" s="238"/>
      <c r="P112" s="76"/>
      <c r="Q112" s="76"/>
      <c r="R112" s="76"/>
      <c r="S112" s="76"/>
      <c r="T112" s="76"/>
    </row>
    <row r="113" spans="1:20" ht="12.75">
      <c r="A113" s="235"/>
      <c r="B113" s="51"/>
      <c r="C113" s="225"/>
      <c r="D113" s="76"/>
      <c r="E113" s="236"/>
      <c r="F113" s="236"/>
      <c r="G113" s="236"/>
      <c r="H113" s="237"/>
      <c r="I113" s="236"/>
      <c r="J113" s="76"/>
      <c r="K113" s="76"/>
      <c r="L113" s="76"/>
      <c r="M113" s="76"/>
      <c r="N113" s="76"/>
      <c r="O113" s="238"/>
      <c r="P113" s="76"/>
      <c r="Q113" s="76"/>
      <c r="R113" s="76"/>
      <c r="S113" s="76"/>
      <c r="T113" s="76"/>
    </row>
    <row r="114" spans="1:20" ht="12.75">
      <c r="A114" s="235"/>
      <c r="B114" s="51"/>
      <c r="C114" s="225"/>
      <c r="D114" s="76"/>
      <c r="E114" s="236"/>
      <c r="F114" s="236"/>
      <c r="G114" s="236"/>
      <c r="H114" s="237"/>
      <c r="I114" s="236"/>
      <c r="J114" s="76"/>
      <c r="K114" s="76"/>
      <c r="L114" s="76"/>
      <c r="M114" s="76"/>
      <c r="N114" s="76"/>
      <c r="O114" s="238"/>
      <c r="P114" s="76"/>
      <c r="Q114" s="76"/>
      <c r="R114" s="76"/>
      <c r="S114" s="76"/>
      <c r="T114" s="76"/>
    </row>
    <row r="115" spans="1:20" ht="12.75">
      <c r="A115" s="235"/>
      <c r="B115" s="51"/>
      <c r="C115" s="225"/>
      <c r="D115" s="76"/>
      <c r="E115" s="236"/>
      <c r="F115" s="236"/>
      <c r="G115" s="236"/>
      <c r="H115" s="237"/>
      <c r="I115" s="236"/>
      <c r="J115" s="76"/>
      <c r="K115" s="76"/>
      <c r="L115" s="76"/>
      <c r="M115" s="76"/>
      <c r="N115" s="76"/>
      <c r="O115" s="238"/>
      <c r="P115" s="76"/>
      <c r="Q115" s="76"/>
      <c r="R115" s="76"/>
      <c r="S115" s="76"/>
      <c r="T115" s="76"/>
    </row>
    <row r="116" spans="1:20" ht="12.75">
      <c r="A116" s="235"/>
      <c r="B116" s="51"/>
      <c r="C116" s="225"/>
      <c r="D116" s="76"/>
      <c r="E116" s="236"/>
      <c r="F116" s="236"/>
      <c r="G116" s="236"/>
      <c r="H116" s="237"/>
      <c r="I116" s="236"/>
      <c r="J116" s="76"/>
      <c r="K116" s="76"/>
      <c r="L116" s="76"/>
      <c r="M116" s="76"/>
      <c r="N116" s="76"/>
      <c r="O116" s="238"/>
      <c r="P116" s="76"/>
      <c r="Q116" s="76"/>
      <c r="R116" s="76"/>
      <c r="S116" s="76"/>
      <c r="T116" s="76"/>
    </row>
    <row r="117" spans="1:20" ht="12.75">
      <c r="A117" s="235"/>
      <c r="B117" s="51"/>
      <c r="C117" s="225"/>
      <c r="D117" s="76"/>
      <c r="E117" s="236"/>
      <c r="F117" s="236"/>
      <c r="G117" s="236"/>
      <c r="H117" s="237"/>
      <c r="I117" s="236"/>
      <c r="J117" s="76"/>
      <c r="K117" s="76"/>
      <c r="L117" s="76"/>
      <c r="M117" s="76"/>
      <c r="N117" s="76"/>
      <c r="O117" s="238"/>
      <c r="P117" s="76"/>
      <c r="Q117" s="76"/>
      <c r="R117" s="76"/>
      <c r="S117" s="76"/>
      <c r="T117" s="76"/>
    </row>
    <row r="118" spans="1:20" ht="12.75">
      <c r="A118" s="235"/>
      <c r="B118" s="51"/>
      <c r="C118" s="225"/>
      <c r="D118" s="76"/>
      <c r="E118" s="236"/>
      <c r="F118" s="236"/>
      <c r="G118" s="236"/>
      <c r="H118" s="237"/>
      <c r="I118" s="236"/>
      <c r="J118" s="76"/>
      <c r="K118" s="76"/>
      <c r="L118" s="76"/>
      <c r="M118" s="76"/>
      <c r="N118" s="76"/>
      <c r="O118" s="238"/>
      <c r="P118" s="76"/>
      <c r="Q118" s="76"/>
      <c r="R118" s="76"/>
      <c r="S118" s="76"/>
      <c r="T118" s="76"/>
    </row>
    <row r="119" spans="1:20" ht="12.75">
      <c r="A119" s="235"/>
      <c r="B119" s="51"/>
      <c r="C119" s="225"/>
      <c r="D119" s="76"/>
      <c r="E119" s="236"/>
      <c r="F119" s="236"/>
      <c r="G119" s="236"/>
      <c r="H119" s="237"/>
      <c r="I119" s="236"/>
      <c r="J119" s="76"/>
      <c r="K119" s="76"/>
      <c r="L119" s="76"/>
      <c r="M119" s="76"/>
      <c r="N119" s="76"/>
      <c r="O119" s="238"/>
      <c r="P119" s="76"/>
      <c r="Q119" s="76"/>
      <c r="R119" s="76"/>
      <c r="S119" s="76"/>
      <c r="T119" s="9"/>
    </row>
    <row r="120" spans="1:20" ht="12.75">
      <c r="A120" s="235"/>
      <c r="B120" s="51"/>
      <c r="C120" s="225"/>
      <c r="D120" s="236"/>
      <c r="E120" s="236"/>
      <c r="F120" s="236"/>
      <c r="G120" s="236"/>
      <c r="H120" s="237"/>
      <c r="I120" s="236"/>
      <c r="J120" s="76"/>
      <c r="K120" s="899" t="s">
        <v>116</v>
      </c>
      <c r="L120" s="899"/>
      <c r="M120" s="899"/>
      <c r="N120" s="899"/>
      <c r="O120" s="899"/>
      <c r="P120" s="899"/>
      <c r="Q120" s="899"/>
      <c r="R120" s="8"/>
      <c r="T120" s="239"/>
    </row>
    <row r="121" spans="1:20" ht="12.75">
      <c r="A121" s="235"/>
      <c r="B121" s="51"/>
      <c r="C121" s="225"/>
      <c r="D121" s="239"/>
      <c r="E121" s="236"/>
      <c r="F121" s="236"/>
      <c r="G121" s="236"/>
      <c r="H121" s="237"/>
      <c r="I121" s="236"/>
      <c r="J121" s="76"/>
      <c r="K121" s="239"/>
      <c r="L121" s="239"/>
      <c r="M121" s="239"/>
      <c r="N121" s="239"/>
      <c r="O121" s="237"/>
      <c r="P121" s="239"/>
      <c r="Q121" s="239"/>
      <c r="R121" s="239"/>
      <c r="S121" s="239"/>
      <c r="T121" s="217"/>
    </row>
    <row r="122" spans="1:20" s="153" customFormat="1" ht="25.5">
      <c r="A122" s="12" t="s">
        <v>1</v>
      </c>
      <c r="B122" s="13"/>
      <c r="C122" s="14"/>
      <c r="D122" s="15">
        <v>2012</v>
      </c>
      <c r="E122" s="218" t="s">
        <v>4</v>
      </c>
      <c r="F122" s="18" t="s">
        <v>5</v>
      </c>
      <c r="G122" s="218" t="s">
        <v>6</v>
      </c>
      <c r="H122" s="18" t="s">
        <v>5</v>
      </c>
      <c r="I122" s="218" t="s">
        <v>7</v>
      </c>
      <c r="J122" s="18" t="s">
        <v>5</v>
      </c>
      <c r="K122" s="20" t="s">
        <v>8</v>
      </c>
      <c r="L122" s="20" t="s">
        <v>9</v>
      </c>
      <c r="M122" s="240">
        <v>2013</v>
      </c>
      <c r="N122" s="20" t="s">
        <v>10</v>
      </c>
      <c r="O122" s="22" t="s">
        <v>11</v>
      </c>
      <c r="P122" s="21" t="s">
        <v>12</v>
      </c>
      <c r="Q122" s="20" t="s">
        <v>13</v>
      </c>
      <c r="R122" s="20" t="s">
        <v>14</v>
      </c>
      <c r="S122" s="219" t="s">
        <v>15</v>
      </c>
      <c r="T122" s="220" t="s">
        <v>5</v>
      </c>
    </row>
    <row r="123" spans="1:20" s="11" customFormat="1" ht="12.75">
      <c r="A123" s="26" t="s">
        <v>117</v>
      </c>
      <c r="B123" s="195"/>
      <c r="C123" s="188"/>
      <c r="D123" s="189">
        <f>SUM(D124,D125,D127,D128,D134,D139,D140,D141)</f>
        <v>46366</v>
      </c>
      <c r="E123" s="241">
        <f>E124+E125+E127+E128+E134+E139+E141+E140</f>
        <v>11544</v>
      </c>
      <c r="F123" s="242">
        <v>26.71</v>
      </c>
      <c r="G123" s="241">
        <f>G124+G125+G127+G128+G134+G139+G141+G140</f>
        <v>22763</v>
      </c>
      <c r="H123" s="191">
        <v>52.67</v>
      </c>
      <c r="I123" s="241">
        <f>I124+I125+I127+I128+I134+I139+I141+I140</f>
        <v>35177.39</v>
      </c>
      <c r="J123" s="192">
        <v>81.39</v>
      </c>
      <c r="K123" s="190">
        <f>K124+K125+K126+K127+K128+K134+K138+K139+K140</f>
        <v>51779</v>
      </c>
      <c r="L123" s="190">
        <f>L124+L125+L126+L127+L128+L134+L138+L139+L140+L141</f>
        <v>52373.729999999996</v>
      </c>
      <c r="M123" s="190">
        <v>51526</v>
      </c>
      <c r="N123" s="242">
        <f>N124+N125+N126+N127+N128+N134+N138+N139+N140+N141</f>
        <v>12863.93</v>
      </c>
      <c r="O123" s="190">
        <f>O124+O125+O126+O127+O129+O134+O138+O139+O140+O141</f>
        <v>25436.27</v>
      </c>
      <c r="P123" s="190">
        <f>P124+P125+P126+P127+P128+P134+P138+P139+P140+P141</f>
        <v>51426</v>
      </c>
      <c r="Q123" s="190">
        <f>Q124+Q125+Q126+Q127+Q128+Q134+Q138+Q139+Q140+Q141</f>
        <v>41100.479999999996</v>
      </c>
      <c r="R123" s="190">
        <f>R125+R124+R126+R127+R128+R134+R138+R139+R140+R141</f>
        <v>54428</v>
      </c>
      <c r="S123" s="190">
        <f>S124+S125+S126+S127+S128+S134+S138+S139+S140+S141</f>
        <v>54411.630000000005</v>
      </c>
      <c r="T123" s="37">
        <f>S123/R123</f>
        <v>0.9996992356875138</v>
      </c>
    </row>
    <row r="124" spans="1:20" s="76" customFormat="1" ht="12.75">
      <c r="A124" s="39">
        <v>610</v>
      </c>
      <c r="B124" s="60"/>
      <c r="C124" s="41" t="s">
        <v>17</v>
      </c>
      <c r="D124" s="136">
        <v>30000</v>
      </c>
      <c r="E124" s="63">
        <v>6995</v>
      </c>
      <c r="F124" s="43"/>
      <c r="G124" s="63">
        <v>14323</v>
      </c>
      <c r="H124" s="106"/>
      <c r="I124" s="63">
        <v>22268</v>
      </c>
      <c r="J124" s="65"/>
      <c r="K124" s="66">
        <v>31500</v>
      </c>
      <c r="L124" s="66">
        <v>31390.45</v>
      </c>
      <c r="M124" s="66">
        <v>31500</v>
      </c>
      <c r="N124" s="140">
        <v>7896.7</v>
      </c>
      <c r="O124" s="66">
        <v>15929.91</v>
      </c>
      <c r="P124" s="66">
        <v>31500</v>
      </c>
      <c r="Q124" s="66">
        <v>23889.29</v>
      </c>
      <c r="R124" s="66">
        <v>31500</v>
      </c>
      <c r="S124" s="66">
        <v>31563.32</v>
      </c>
      <c r="T124" s="136"/>
    </row>
    <row r="125" spans="1:20" ht="12.75">
      <c r="A125" s="39">
        <v>620</v>
      </c>
      <c r="B125" s="60"/>
      <c r="C125" s="179" t="s">
        <v>21</v>
      </c>
      <c r="D125" s="136">
        <v>10000</v>
      </c>
      <c r="E125" s="63">
        <v>2615</v>
      </c>
      <c r="F125" s="43"/>
      <c r="G125" s="63">
        <v>4590</v>
      </c>
      <c r="H125" s="106"/>
      <c r="I125" s="63">
        <v>7466</v>
      </c>
      <c r="J125" s="65"/>
      <c r="K125" s="66">
        <v>11500</v>
      </c>
      <c r="L125" s="66">
        <v>11688.47</v>
      </c>
      <c r="M125" s="66">
        <v>11500</v>
      </c>
      <c r="N125" s="140">
        <v>2869.38</v>
      </c>
      <c r="O125" s="66">
        <v>5826.68</v>
      </c>
      <c r="P125" s="66">
        <v>11500</v>
      </c>
      <c r="Q125" s="66">
        <v>8757.03</v>
      </c>
      <c r="R125" s="66">
        <v>11500</v>
      </c>
      <c r="S125" s="66">
        <v>11604.47</v>
      </c>
      <c r="T125" s="136"/>
    </row>
    <row r="126" spans="1:20" ht="12.75">
      <c r="A126" s="39">
        <v>631</v>
      </c>
      <c r="B126" s="60"/>
      <c r="C126" s="179" t="s">
        <v>118</v>
      </c>
      <c r="D126" s="136"/>
      <c r="E126" s="63"/>
      <c r="F126" s="43"/>
      <c r="G126" s="63"/>
      <c r="H126" s="106"/>
      <c r="I126" s="63"/>
      <c r="J126" s="65"/>
      <c r="K126" s="66">
        <v>60</v>
      </c>
      <c r="L126" s="66">
        <v>51.45</v>
      </c>
      <c r="M126" s="66">
        <v>60</v>
      </c>
      <c r="N126" s="140"/>
      <c r="O126" s="66">
        <v>0</v>
      </c>
      <c r="P126" s="66">
        <v>60</v>
      </c>
      <c r="Q126" s="66">
        <v>0</v>
      </c>
      <c r="R126" s="66">
        <v>50</v>
      </c>
      <c r="S126" s="66">
        <v>0</v>
      </c>
      <c r="T126" s="136"/>
    </row>
    <row r="127" spans="1:20" ht="12.75">
      <c r="A127" s="39">
        <v>632</v>
      </c>
      <c r="B127" s="60"/>
      <c r="C127" s="179" t="s">
        <v>101</v>
      </c>
      <c r="D127" s="136">
        <v>1400</v>
      </c>
      <c r="E127" s="63">
        <v>238</v>
      </c>
      <c r="F127" s="43"/>
      <c r="G127" s="63">
        <v>464</v>
      </c>
      <c r="H127" s="106"/>
      <c r="I127" s="63">
        <v>925</v>
      </c>
      <c r="J127" s="65"/>
      <c r="K127" s="66">
        <v>1650</v>
      </c>
      <c r="L127" s="66">
        <v>2438.81</v>
      </c>
      <c r="M127" s="66">
        <v>1650</v>
      </c>
      <c r="N127" s="140">
        <v>478.99</v>
      </c>
      <c r="O127" s="66">
        <v>952.98</v>
      </c>
      <c r="P127" s="66">
        <v>1650</v>
      </c>
      <c r="Q127" s="66">
        <v>1504.58</v>
      </c>
      <c r="R127" s="66">
        <v>1900</v>
      </c>
      <c r="S127" s="66">
        <v>1977.26</v>
      </c>
      <c r="T127" s="63"/>
    </row>
    <row r="128" spans="1:20" ht="12.75">
      <c r="A128" s="39">
        <v>633</v>
      </c>
      <c r="B128" s="60"/>
      <c r="C128" s="179" t="s">
        <v>102</v>
      </c>
      <c r="D128" s="63">
        <f>D131+D132+D133</f>
        <v>800</v>
      </c>
      <c r="E128" s="63">
        <v>276</v>
      </c>
      <c r="F128" s="43"/>
      <c r="G128" s="63">
        <v>520</v>
      </c>
      <c r="H128" s="106"/>
      <c r="I128" s="63">
        <f>I131+I132+I133</f>
        <v>623</v>
      </c>
      <c r="J128" s="63">
        <f>J131+J132+J133</f>
        <v>0</v>
      </c>
      <c r="K128" s="140">
        <f>K131+K132+K133+K129</f>
        <v>1403</v>
      </c>
      <c r="L128" s="140">
        <f>L129+L131+L132+L133</f>
        <v>1414.97</v>
      </c>
      <c r="M128" s="140">
        <v>1150</v>
      </c>
      <c r="N128" s="140">
        <f>N129+N131+N132+N133</f>
        <v>187.36</v>
      </c>
      <c r="O128" s="140">
        <f>O129+O131+O132+O133</f>
        <v>1013.41</v>
      </c>
      <c r="P128" s="170">
        <f>P129+P131+P132+P133</f>
        <v>1250</v>
      </c>
      <c r="Q128" s="140">
        <f>Q129+Q131+Q132+Q133</f>
        <v>1016.81</v>
      </c>
      <c r="R128" s="140">
        <v>1808</v>
      </c>
      <c r="S128" s="140">
        <f>S129+S130+S131+S132+S133</f>
        <v>1647.0300000000002</v>
      </c>
      <c r="T128" s="63"/>
    </row>
    <row r="129" spans="1:20" ht="12.75">
      <c r="A129" s="39">
        <v>633</v>
      </c>
      <c r="B129" s="60" t="s">
        <v>30</v>
      </c>
      <c r="C129" s="179" t="s">
        <v>119</v>
      </c>
      <c r="D129" s="63"/>
      <c r="E129" s="63"/>
      <c r="F129" s="43"/>
      <c r="G129" s="63"/>
      <c r="H129" s="106"/>
      <c r="I129" s="63"/>
      <c r="J129" s="63"/>
      <c r="K129" s="203">
        <v>92</v>
      </c>
      <c r="L129" s="203">
        <v>92</v>
      </c>
      <c r="M129" s="203">
        <v>100</v>
      </c>
      <c r="N129" s="140"/>
      <c r="O129" s="140">
        <v>0</v>
      </c>
      <c r="P129" s="203">
        <v>100</v>
      </c>
      <c r="Q129" s="142">
        <v>0</v>
      </c>
      <c r="R129" s="142">
        <v>0</v>
      </c>
      <c r="S129" s="203">
        <v>0</v>
      </c>
      <c r="T129" s="136"/>
    </row>
    <row r="130" spans="1:20" ht="12.75">
      <c r="A130" s="39">
        <v>633</v>
      </c>
      <c r="B130" s="60" t="s">
        <v>54</v>
      </c>
      <c r="C130" s="179" t="s">
        <v>120</v>
      </c>
      <c r="D130" s="63"/>
      <c r="E130" s="63"/>
      <c r="F130" s="43"/>
      <c r="G130" s="63"/>
      <c r="H130" s="106"/>
      <c r="I130" s="63"/>
      <c r="J130" s="63"/>
      <c r="K130" s="203"/>
      <c r="L130" s="203"/>
      <c r="M130" s="203"/>
      <c r="N130" s="140"/>
      <c r="O130" s="140"/>
      <c r="P130" s="203"/>
      <c r="Q130" s="142"/>
      <c r="R130" s="142">
        <v>588</v>
      </c>
      <c r="S130" s="142">
        <v>587.2</v>
      </c>
      <c r="T130" s="136"/>
    </row>
    <row r="131" spans="1:20" ht="12.75">
      <c r="A131" s="39">
        <v>633</v>
      </c>
      <c r="B131" s="60" t="s">
        <v>34</v>
      </c>
      <c r="C131" s="179" t="s">
        <v>103</v>
      </c>
      <c r="D131" s="202">
        <v>600</v>
      </c>
      <c r="E131" s="176">
        <v>90</v>
      </c>
      <c r="F131" s="172"/>
      <c r="G131" s="176">
        <v>286</v>
      </c>
      <c r="H131" s="106"/>
      <c r="I131" s="176">
        <v>389</v>
      </c>
      <c r="J131" s="65"/>
      <c r="K131" s="203">
        <v>508</v>
      </c>
      <c r="L131" s="203">
        <v>516.71</v>
      </c>
      <c r="M131" s="203">
        <v>500</v>
      </c>
      <c r="N131" s="142">
        <v>187.36</v>
      </c>
      <c r="O131" s="142">
        <v>596.03</v>
      </c>
      <c r="P131" s="243">
        <v>600</v>
      </c>
      <c r="Q131" s="142">
        <v>670.39</v>
      </c>
      <c r="R131" s="142">
        <v>700</v>
      </c>
      <c r="S131" s="142">
        <v>713.41</v>
      </c>
      <c r="T131" s="227"/>
    </row>
    <row r="132" spans="1:20" ht="12.75">
      <c r="A132" s="39">
        <v>633</v>
      </c>
      <c r="B132" s="60" t="s">
        <v>38</v>
      </c>
      <c r="C132" s="179" t="s">
        <v>121</v>
      </c>
      <c r="D132" s="202">
        <v>200</v>
      </c>
      <c r="E132" s="176">
        <v>76</v>
      </c>
      <c r="F132" s="172"/>
      <c r="G132" s="176">
        <v>124</v>
      </c>
      <c r="H132" s="106"/>
      <c r="I132" s="176">
        <v>124</v>
      </c>
      <c r="J132" s="65"/>
      <c r="K132" s="203">
        <v>50</v>
      </c>
      <c r="L132" s="203">
        <v>53.39</v>
      </c>
      <c r="M132" s="203">
        <v>50</v>
      </c>
      <c r="N132" s="142"/>
      <c r="O132" s="142">
        <v>5.9</v>
      </c>
      <c r="P132" s="203">
        <v>50</v>
      </c>
      <c r="Q132" s="142">
        <v>5.9</v>
      </c>
      <c r="R132" s="142">
        <v>20</v>
      </c>
      <c r="S132" s="142">
        <v>5.9</v>
      </c>
      <c r="T132" s="136"/>
    </row>
    <row r="133" spans="1:20" ht="12.75">
      <c r="A133" s="39">
        <v>633</v>
      </c>
      <c r="B133" s="60" t="s">
        <v>40</v>
      </c>
      <c r="C133" s="179" t="s">
        <v>122</v>
      </c>
      <c r="D133" s="136">
        <v>0</v>
      </c>
      <c r="E133" s="176">
        <v>110</v>
      </c>
      <c r="F133" s="172"/>
      <c r="G133" s="176">
        <v>110</v>
      </c>
      <c r="H133" s="106"/>
      <c r="I133" s="176">
        <v>110</v>
      </c>
      <c r="J133" s="65"/>
      <c r="K133" s="203">
        <v>753</v>
      </c>
      <c r="L133" s="203">
        <v>752.87</v>
      </c>
      <c r="M133" s="203">
        <v>500</v>
      </c>
      <c r="N133" s="203"/>
      <c r="O133" s="142">
        <v>411.48</v>
      </c>
      <c r="P133" s="203">
        <v>500</v>
      </c>
      <c r="Q133" s="142">
        <v>340.52</v>
      </c>
      <c r="R133" s="142">
        <v>500</v>
      </c>
      <c r="S133" s="142">
        <v>340.52</v>
      </c>
      <c r="T133" s="136"/>
    </row>
    <row r="134" spans="1:20" ht="12.75">
      <c r="A134" s="39">
        <v>634</v>
      </c>
      <c r="B134" s="60"/>
      <c r="C134" s="179" t="s">
        <v>123</v>
      </c>
      <c r="D134" s="136">
        <f>SUM(D135,D136,D137)</f>
        <v>4100</v>
      </c>
      <c r="E134" s="63">
        <v>1171</v>
      </c>
      <c r="F134" s="43"/>
      <c r="G134" s="63">
        <v>2269</v>
      </c>
      <c r="H134" s="106"/>
      <c r="I134" s="63">
        <f>I135+I136+I137</f>
        <v>3298</v>
      </c>
      <c r="J134" s="65"/>
      <c r="K134" s="66">
        <v>5200</v>
      </c>
      <c r="L134" s="66">
        <f>L135+L136+L137</f>
        <v>4928.160000000001</v>
      </c>
      <c r="M134" s="66">
        <v>5200</v>
      </c>
      <c r="N134" s="140">
        <f>N135+N136+N137</f>
        <v>962.1300000000001</v>
      </c>
      <c r="O134" s="66">
        <f>O135+O136+O137</f>
        <v>1971.48</v>
      </c>
      <c r="P134" s="177">
        <f>P135+P136+P137</f>
        <v>4600</v>
      </c>
      <c r="Q134" s="66">
        <f>Q135+Q136+Q137</f>
        <v>4158.240000000001</v>
      </c>
      <c r="R134" s="66">
        <v>5300</v>
      </c>
      <c r="S134" s="66">
        <f>S135+S136+S137</f>
        <v>5288.8</v>
      </c>
      <c r="T134" s="136"/>
    </row>
    <row r="135" spans="1:20" ht="12.75">
      <c r="A135" s="39">
        <v>634</v>
      </c>
      <c r="B135" s="60" t="s">
        <v>28</v>
      </c>
      <c r="C135" s="179" t="s">
        <v>124</v>
      </c>
      <c r="D135" s="202">
        <v>3000</v>
      </c>
      <c r="E135" s="176">
        <v>949</v>
      </c>
      <c r="F135" s="172"/>
      <c r="G135" s="176">
        <v>1823</v>
      </c>
      <c r="H135" s="106"/>
      <c r="I135" s="176">
        <v>2826</v>
      </c>
      <c r="J135" s="65"/>
      <c r="K135" s="203">
        <v>4100</v>
      </c>
      <c r="L135" s="203">
        <v>4005.59</v>
      </c>
      <c r="M135" s="203">
        <v>4100</v>
      </c>
      <c r="N135" s="142">
        <v>799.62</v>
      </c>
      <c r="O135" s="142">
        <v>1556.51</v>
      </c>
      <c r="P135" s="244">
        <v>3500</v>
      </c>
      <c r="Q135" s="142">
        <v>2239.32</v>
      </c>
      <c r="R135" s="142">
        <v>3200</v>
      </c>
      <c r="S135" s="142">
        <v>2969.19</v>
      </c>
      <c r="T135" s="136"/>
    </row>
    <row r="136" spans="1:20" ht="12.75">
      <c r="A136" s="39">
        <v>634</v>
      </c>
      <c r="B136" s="60" t="s">
        <v>30</v>
      </c>
      <c r="C136" s="179" t="s">
        <v>125</v>
      </c>
      <c r="D136" s="202">
        <v>800</v>
      </c>
      <c r="E136" s="176">
        <v>22</v>
      </c>
      <c r="F136" s="172"/>
      <c r="G136" s="176">
        <v>246</v>
      </c>
      <c r="H136" s="106"/>
      <c r="I136" s="176">
        <v>272</v>
      </c>
      <c r="J136" s="65"/>
      <c r="K136" s="203">
        <v>800</v>
      </c>
      <c r="L136" s="203">
        <v>646.64</v>
      </c>
      <c r="M136" s="203">
        <v>800</v>
      </c>
      <c r="N136" s="142">
        <v>12.45</v>
      </c>
      <c r="O136" s="142">
        <v>264.91</v>
      </c>
      <c r="P136" s="203">
        <v>800</v>
      </c>
      <c r="Q136" s="142">
        <v>1768.86</v>
      </c>
      <c r="R136" s="142">
        <v>1800</v>
      </c>
      <c r="S136" s="142">
        <v>2101.3</v>
      </c>
      <c r="T136" s="136"/>
    </row>
    <row r="137" spans="1:20" ht="12.75">
      <c r="A137" s="39">
        <v>634</v>
      </c>
      <c r="B137" s="60" t="s">
        <v>19</v>
      </c>
      <c r="C137" s="179" t="s">
        <v>126</v>
      </c>
      <c r="D137" s="202">
        <v>300</v>
      </c>
      <c r="E137" s="176">
        <v>200</v>
      </c>
      <c r="F137" s="172"/>
      <c r="G137" s="176">
        <v>200</v>
      </c>
      <c r="H137" s="106"/>
      <c r="I137" s="176">
        <v>200</v>
      </c>
      <c r="J137" s="65"/>
      <c r="K137" s="203">
        <v>300</v>
      </c>
      <c r="L137" s="203">
        <v>275.93</v>
      </c>
      <c r="M137" s="203">
        <v>300</v>
      </c>
      <c r="N137" s="142">
        <v>150.06</v>
      </c>
      <c r="O137" s="142">
        <v>150.06</v>
      </c>
      <c r="P137" s="203">
        <v>300</v>
      </c>
      <c r="Q137" s="142">
        <v>150.06</v>
      </c>
      <c r="R137" s="142">
        <v>300</v>
      </c>
      <c r="S137" s="142">
        <v>218.31</v>
      </c>
      <c r="T137" s="136"/>
    </row>
    <row r="138" spans="1:20" ht="12.75">
      <c r="A138" s="39">
        <v>635</v>
      </c>
      <c r="B138" s="60"/>
      <c r="C138" s="179" t="s">
        <v>127</v>
      </c>
      <c r="D138" s="202"/>
      <c r="E138" s="176"/>
      <c r="F138" s="172"/>
      <c r="G138" s="176"/>
      <c r="H138" s="106"/>
      <c r="I138" s="176"/>
      <c r="J138" s="65"/>
      <c r="K138" s="66">
        <v>36</v>
      </c>
      <c r="L138" s="140">
        <v>36</v>
      </c>
      <c r="M138" s="140">
        <v>36</v>
      </c>
      <c r="N138" s="140">
        <v>52.14</v>
      </c>
      <c r="O138" s="140">
        <v>180.84</v>
      </c>
      <c r="P138" s="170">
        <v>200</v>
      </c>
      <c r="Q138" s="140">
        <v>964.64</v>
      </c>
      <c r="R138" s="140">
        <v>1400</v>
      </c>
      <c r="S138" s="140">
        <v>1365.86</v>
      </c>
      <c r="T138" s="136"/>
    </row>
    <row r="139" spans="1:20" ht="12.75">
      <c r="A139" s="39">
        <v>637</v>
      </c>
      <c r="B139" s="60"/>
      <c r="C139" s="179" t="s">
        <v>128</v>
      </c>
      <c r="D139" s="136">
        <v>0</v>
      </c>
      <c r="E139" s="63">
        <v>61</v>
      </c>
      <c r="F139" s="43"/>
      <c r="G139" s="63">
        <v>409</v>
      </c>
      <c r="H139" s="106"/>
      <c r="I139" s="63">
        <v>409</v>
      </c>
      <c r="J139" s="65"/>
      <c r="K139" s="66">
        <v>364</v>
      </c>
      <c r="L139" s="66">
        <v>359.42</v>
      </c>
      <c r="M139" s="66">
        <v>364</v>
      </c>
      <c r="N139" s="140">
        <v>417.23</v>
      </c>
      <c r="O139" s="66">
        <v>574.38</v>
      </c>
      <c r="P139" s="49">
        <v>600</v>
      </c>
      <c r="Q139" s="66">
        <v>711.83</v>
      </c>
      <c r="R139" s="66">
        <v>870</v>
      </c>
      <c r="S139" s="66">
        <v>866.83</v>
      </c>
      <c r="T139" s="136"/>
    </row>
    <row r="140" spans="1:20" ht="12.75">
      <c r="A140" s="39">
        <v>642</v>
      </c>
      <c r="B140" s="60"/>
      <c r="C140" s="179" t="s">
        <v>129</v>
      </c>
      <c r="D140" s="136">
        <v>66</v>
      </c>
      <c r="E140" s="63">
        <v>66</v>
      </c>
      <c r="F140" s="43"/>
      <c r="G140" s="63">
        <v>66</v>
      </c>
      <c r="H140" s="106"/>
      <c r="I140" s="63">
        <v>66.39</v>
      </c>
      <c r="J140" s="65"/>
      <c r="K140" s="66">
        <v>66</v>
      </c>
      <c r="L140" s="66">
        <v>66</v>
      </c>
      <c r="M140" s="66">
        <v>66</v>
      </c>
      <c r="N140" s="140"/>
      <c r="O140" s="66">
        <v>0</v>
      </c>
      <c r="P140" s="66">
        <v>66</v>
      </c>
      <c r="Q140" s="66">
        <v>0</v>
      </c>
      <c r="R140" s="66">
        <v>0</v>
      </c>
      <c r="S140" s="66">
        <v>0</v>
      </c>
      <c r="T140" s="65"/>
    </row>
    <row r="141" spans="1:20" ht="12.75">
      <c r="A141" s="39">
        <v>642</v>
      </c>
      <c r="B141" s="60" t="s">
        <v>77</v>
      </c>
      <c r="C141" s="179" t="s">
        <v>130</v>
      </c>
      <c r="D141" s="136">
        <v>0</v>
      </c>
      <c r="E141" s="63">
        <v>122</v>
      </c>
      <c r="F141" s="43"/>
      <c r="G141" s="63">
        <v>122</v>
      </c>
      <c r="H141" s="106"/>
      <c r="I141" s="63">
        <v>122</v>
      </c>
      <c r="J141" s="65"/>
      <c r="K141" s="66">
        <v>0</v>
      </c>
      <c r="L141" s="66">
        <v>0</v>
      </c>
      <c r="M141" s="66">
        <v>0</v>
      </c>
      <c r="N141" s="140"/>
      <c r="O141" s="66">
        <v>0</v>
      </c>
      <c r="P141" s="66">
        <v>0</v>
      </c>
      <c r="Q141" s="66">
        <v>98.06</v>
      </c>
      <c r="R141" s="66">
        <v>100</v>
      </c>
      <c r="S141" s="66">
        <v>98.06</v>
      </c>
      <c r="T141" s="186"/>
    </row>
    <row r="142" spans="1:20" ht="12.75">
      <c r="A142" s="76"/>
      <c r="B142" s="76"/>
      <c r="C142" s="76"/>
      <c r="E142" s="245"/>
      <c r="F142" s="245"/>
      <c r="G142" s="245"/>
      <c r="H142" s="246"/>
      <c r="I142" s="76"/>
      <c r="J142" s="76"/>
      <c r="M142" s="3"/>
      <c r="N142" s="238"/>
      <c r="P142" s="3"/>
      <c r="T142" s="136"/>
    </row>
    <row r="143" spans="1:20" s="11" customFormat="1" ht="12.75">
      <c r="A143" s="26" t="s">
        <v>131</v>
      </c>
      <c r="B143" s="188"/>
      <c r="C143" s="188"/>
      <c r="D143" s="189">
        <f>SUM(D144,D145,D151,D155,D156,D157)</f>
        <v>2750</v>
      </c>
      <c r="E143" s="189">
        <v>6518</v>
      </c>
      <c r="F143" s="190">
        <v>115.36</v>
      </c>
      <c r="G143" s="189">
        <v>9046</v>
      </c>
      <c r="H143" s="191">
        <v>160.11</v>
      </c>
      <c r="I143" s="189">
        <f>I144+I145+I151+I155+I157+I156</f>
        <v>10955</v>
      </c>
      <c r="J143" s="192">
        <v>193.89</v>
      </c>
      <c r="K143" s="190">
        <f>SUM(K144,K145,K151,K155,K156,K157)</f>
        <v>6600</v>
      </c>
      <c r="L143" s="224">
        <f>L144+L145+L151+L155+L156+L157</f>
        <v>5495.1900000000005</v>
      </c>
      <c r="M143" s="190">
        <v>4000</v>
      </c>
      <c r="N143" s="190">
        <f>N144+N145+N151+N155+N156+N157</f>
        <v>663.02</v>
      </c>
      <c r="O143" s="190">
        <f>O144+O145+O150+O151+O155+O156+O157</f>
        <v>1241.07</v>
      </c>
      <c r="P143" s="190">
        <f>P144+P145+P150+P151+P155+P156+P157</f>
        <v>3300</v>
      </c>
      <c r="Q143" s="190">
        <f>Q144+Q145+Q150+Q151+Q155+Q156+Q157</f>
        <v>2019.2599999999998</v>
      </c>
      <c r="R143" s="190">
        <f>R144+R145+R150+R151+R155+R156+R157</f>
        <v>3300</v>
      </c>
      <c r="S143" s="190">
        <f>S144+S145+S151+S155+S156+S157</f>
        <v>2781.2200000000003</v>
      </c>
      <c r="T143" s="37">
        <f>S143/R143</f>
        <v>0.8427939393939394</v>
      </c>
    </row>
    <row r="144" spans="1:20" s="76" customFormat="1" ht="12.75">
      <c r="A144" s="180">
        <v>632</v>
      </c>
      <c r="B144" s="60"/>
      <c r="C144" s="179" t="s">
        <v>101</v>
      </c>
      <c r="D144" s="136">
        <v>2300</v>
      </c>
      <c r="E144" s="63">
        <v>580</v>
      </c>
      <c r="F144" s="43"/>
      <c r="G144" s="63">
        <v>1172</v>
      </c>
      <c r="H144" s="106"/>
      <c r="I144" s="63">
        <v>1639</v>
      </c>
      <c r="J144" s="65"/>
      <c r="K144" s="66">
        <v>2300</v>
      </c>
      <c r="L144" s="66">
        <v>1449.99</v>
      </c>
      <c r="M144" s="66">
        <v>2300</v>
      </c>
      <c r="N144" s="140">
        <v>464.7</v>
      </c>
      <c r="O144" s="66">
        <v>798.17</v>
      </c>
      <c r="P144" s="177">
        <v>2000</v>
      </c>
      <c r="Q144" s="66">
        <v>1223.32</v>
      </c>
      <c r="R144" s="66">
        <v>2000</v>
      </c>
      <c r="S144" s="66">
        <v>1633.91</v>
      </c>
      <c r="T144" s="136"/>
    </row>
    <row r="145" spans="1:20" ht="12.75">
      <c r="A145" s="180">
        <v>633</v>
      </c>
      <c r="B145" s="60"/>
      <c r="C145" s="179" t="s">
        <v>102</v>
      </c>
      <c r="D145" s="61">
        <f>SUM(D146,D147,D148,D149)</f>
        <v>100</v>
      </c>
      <c r="E145" s="63">
        <v>3437</v>
      </c>
      <c r="F145" s="43"/>
      <c r="G145" s="63">
        <v>3437</v>
      </c>
      <c r="H145" s="106"/>
      <c r="I145" s="63">
        <f>I146+I149+I147+I148</f>
        <v>6360</v>
      </c>
      <c r="J145" s="65"/>
      <c r="K145" s="66">
        <v>2600</v>
      </c>
      <c r="L145" s="66">
        <f>L146+L147+L148+L149+L150</f>
        <v>2170.81</v>
      </c>
      <c r="M145" s="66">
        <v>500</v>
      </c>
      <c r="N145" s="140"/>
      <c r="O145" s="66">
        <v>0</v>
      </c>
      <c r="P145" s="177">
        <f>P146+P147+P148+P149</f>
        <v>200</v>
      </c>
      <c r="Q145" s="66">
        <f>Q146+Q147+Q148+Q149</f>
        <v>43.04</v>
      </c>
      <c r="R145" s="66">
        <v>200</v>
      </c>
      <c r="S145" s="66">
        <v>219.35</v>
      </c>
      <c r="T145" s="247"/>
    </row>
    <row r="146" spans="1:20" ht="12.75">
      <c r="A146" s="180">
        <v>633</v>
      </c>
      <c r="B146" s="60" t="s">
        <v>28</v>
      </c>
      <c r="C146" s="179" t="s">
        <v>132</v>
      </c>
      <c r="D146" s="202">
        <v>0</v>
      </c>
      <c r="E146" s="176">
        <v>571</v>
      </c>
      <c r="F146" s="172"/>
      <c r="G146" s="176">
        <v>571</v>
      </c>
      <c r="H146" s="106"/>
      <c r="I146" s="176">
        <v>571</v>
      </c>
      <c r="J146" s="65"/>
      <c r="K146" s="203">
        <v>0</v>
      </c>
      <c r="L146" s="203">
        <v>0</v>
      </c>
      <c r="M146" s="203">
        <v>0</v>
      </c>
      <c r="N146" s="203"/>
      <c r="O146" s="142">
        <v>0</v>
      </c>
      <c r="P146" s="203">
        <v>0</v>
      </c>
      <c r="Q146" s="203">
        <v>0</v>
      </c>
      <c r="R146" s="203">
        <v>0</v>
      </c>
      <c r="S146" s="142">
        <v>0</v>
      </c>
      <c r="T146" s="136"/>
    </row>
    <row r="147" spans="1:20" ht="12.75">
      <c r="A147" s="87">
        <v>633</v>
      </c>
      <c r="B147" s="107" t="s">
        <v>54</v>
      </c>
      <c r="C147" s="88" t="s">
        <v>133</v>
      </c>
      <c r="D147" s="202">
        <v>0</v>
      </c>
      <c r="E147" s="204">
        <v>2600</v>
      </c>
      <c r="F147" s="248"/>
      <c r="G147" s="204">
        <v>2600</v>
      </c>
      <c r="H147" s="106"/>
      <c r="I147" s="204">
        <v>2600</v>
      </c>
      <c r="J147" s="65"/>
      <c r="K147" s="155">
        <v>2100</v>
      </c>
      <c r="L147" s="155">
        <v>2051.68</v>
      </c>
      <c r="M147" s="203">
        <v>0</v>
      </c>
      <c r="N147" s="156"/>
      <c r="O147" s="156">
        <v>0</v>
      </c>
      <c r="P147" s="203">
        <v>0</v>
      </c>
      <c r="Q147" s="155">
        <v>0</v>
      </c>
      <c r="R147" s="155">
        <v>0</v>
      </c>
      <c r="S147" s="156">
        <v>0</v>
      </c>
      <c r="T147" s="136"/>
    </row>
    <row r="148" spans="1:20" ht="12.75">
      <c r="A148" s="180">
        <v>633</v>
      </c>
      <c r="B148" s="60" t="s">
        <v>54</v>
      </c>
      <c r="C148" s="179" t="s">
        <v>133</v>
      </c>
      <c r="D148" s="202">
        <v>0</v>
      </c>
      <c r="E148" s="176">
        <v>266</v>
      </c>
      <c r="F148" s="172"/>
      <c r="G148" s="176">
        <v>266</v>
      </c>
      <c r="H148" s="106"/>
      <c r="I148" s="176">
        <v>3121</v>
      </c>
      <c r="J148" s="65"/>
      <c r="K148" s="203">
        <v>400</v>
      </c>
      <c r="L148" s="203">
        <v>107.98</v>
      </c>
      <c r="M148" s="203">
        <v>400</v>
      </c>
      <c r="N148" s="203"/>
      <c r="O148" s="142">
        <v>0</v>
      </c>
      <c r="P148" s="244">
        <v>100</v>
      </c>
      <c r="Q148" s="203">
        <v>0</v>
      </c>
      <c r="R148" s="203">
        <v>100</v>
      </c>
      <c r="S148" s="142">
        <v>50</v>
      </c>
      <c r="T148" s="136"/>
    </row>
    <row r="149" spans="1:20" ht="12.75">
      <c r="A149" s="205">
        <v>633</v>
      </c>
      <c r="B149" s="115" t="s">
        <v>34</v>
      </c>
      <c r="C149" s="175" t="s">
        <v>103</v>
      </c>
      <c r="D149" s="202">
        <v>100</v>
      </c>
      <c r="E149" s="176">
        <v>0</v>
      </c>
      <c r="F149" s="172"/>
      <c r="G149" s="176"/>
      <c r="H149" s="106"/>
      <c r="I149" s="176">
        <v>68</v>
      </c>
      <c r="J149" s="65"/>
      <c r="K149" s="203">
        <v>100</v>
      </c>
      <c r="L149" s="203">
        <v>11.15</v>
      </c>
      <c r="M149" s="203">
        <v>100</v>
      </c>
      <c r="N149" s="203"/>
      <c r="O149" s="142">
        <v>0</v>
      </c>
      <c r="P149" s="203">
        <v>100</v>
      </c>
      <c r="Q149" s="203">
        <v>43.04</v>
      </c>
      <c r="R149" s="203">
        <v>100</v>
      </c>
      <c r="S149" s="142">
        <v>169.35</v>
      </c>
      <c r="T149" s="136"/>
    </row>
    <row r="150" spans="1:20" ht="12.75">
      <c r="A150" s="180">
        <v>633</v>
      </c>
      <c r="B150" s="60" t="s">
        <v>46</v>
      </c>
      <c r="C150" s="179" t="s">
        <v>134</v>
      </c>
      <c r="D150" s="136"/>
      <c r="E150" s="176"/>
      <c r="F150" s="172"/>
      <c r="G150" s="176"/>
      <c r="H150" s="106"/>
      <c r="I150" s="176"/>
      <c r="J150" s="65"/>
      <c r="K150" s="203">
        <v>0</v>
      </c>
      <c r="L150" s="203">
        <v>0</v>
      </c>
      <c r="M150" s="66">
        <v>0</v>
      </c>
      <c r="N150" s="203"/>
      <c r="O150" s="66">
        <v>0</v>
      </c>
      <c r="P150" s="66">
        <v>0</v>
      </c>
      <c r="Q150" s="140">
        <v>0</v>
      </c>
      <c r="R150" s="140">
        <v>0</v>
      </c>
      <c r="S150" s="142">
        <v>0</v>
      </c>
      <c r="T150" s="136"/>
    </row>
    <row r="151" spans="1:20" ht="12.75">
      <c r="A151" s="249">
        <v>634</v>
      </c>
      <c r="B151" s="135"/>
      <c r="C151" s="51" t="s">
        <v>123</v>
      </c>
      <c r="D151" s="136">
        <f>SUM(D152,D153)</f>
        <v>200</v>
      </c>
      <c r="E151" s="63">
        <v>89</v>
      </c>
      <c r="F151" s="43"/>
      <c r="G151" s="63">
        <v>184</v>
      </c>
      <c r="H151" s="106"/>
      <c r="I151" s="63">
        <f>I152+I153</f>
        <v>267</v>
      </c>
      <c r="J151" s="65"/>
      <c r="K151" s="66">
        <f>K152+K153+K154</f>
        <v>650</v>
      </c>
      <c r="L151" s="66">
        <f>L152+L153+L154</f>
        <v>761.89</v>
      </c>
      <c r="M151" s="66">
        <v>650</v>
      </c>
      <c r="N151" s="140"/>
      <c r="O151" s="66">
        <f>O152+O153+O154</f>
        <v>244.57999999999998</v>
      </c>
      <c r="P151" s="66">
        <f>P152+P153+P154</f>
        <v>650</v>
      </c>
      <c r="Q151" s="66">
        <f>Q152+Q153+Q154</f>
        <v>244.57999999999998</v>
      </c>
      <c r="R151" s="66">
        <v>550</v>
      </c>
      <c r="S151" s="66">
        <f>S152+S153+S154</f>
        <v>405.24</v>
      </c>
      <c r="T151" s="136"/>
    </row>
    <row r="152" spans="1:20" ht="12.75">
      <c r="A152" s="39">
        <v>634</v>
      </c>
      <c r="B152" s="60" t="s">
        <v>28</v>
      </c>
      <c r="C152" s="179" t="s">
        <v>124</v>
      </c>
      <c r="D152" s="202">
        <v>100</v>
      </c>
      <c r="E152" s="176">
        <v>89</v>
      </c>
      <c r="F152" s="172"/>
      <c r="G152" s="176">
        <v>89</v>
      </c>
      <c r="H152" s="106"/>
      <c r="I152" s="176">
        <v>172</v>
      </c>
      <c r="J152" s="65"/>
      <c r="K152" s="203">
        <v>200</v>
      </c>
      <c r="L152" s="203">
        <v>179.04</v>
      </c>
      <c r="M152" s="203">
        <v>200</v>
      </c>
      <c r="N152" s="142"/>
      <c r="O152" s="142">
        <v>116.42</v>
      </c>
      <c r="P152" s="203">
        <v>200</v>
      </c>
      <c r="Q152" s="203">
        <v>116.42</v>
      </c>
      <c r="R152" s="203">
        <v>250</v>
      </c>
      <c r="S152" s="142">
        <v>116.42</v>
      </c>
      <c r="T152" s="136"/>
    </row>
    <row r="153" spans="1:20" ht="12.75">
      <c r="A153" s="39">
        <v>634</v>
      </c>
      <c r="B153" s="60" t="s">
        <v>54</v>
      </c>
      <c r="C153" s="179" t="s">
        <v>135</v>
      </c>
      <c r="D153" s="202">
        <v>100</v>
      </c>
      <c r="E153" s="176">
        <v>0</v>
      </c>
      <c r="F153" s="172"/>
      <c r="G153" s="176">
        <v>95</v>
      </c>
      <c r="H153" s="106"/>
      <c r="I153" s="176">
        <v>95</v>
      </c>
      <c r="J153" s="65"/>
      <c r="K153" s="203">
        <v>250</v>
      </c>
      <c r="L153" s="203">
        <v>234</v>
      </c>
      <c r="M153" s="203">
        <v>250</v>
      </c>
      <c r="N153" s="142"/>
      <c r="O153" s="142">
        <v>128.16</v>
      </c>
      <c r="P153" s="203">
        <v>250</v>
      </c>
      <c r="Q153" s="203">
        <v>128.16</v>
      </c>
      <c r="R153" s="203">
        <v>200</v>
      </c>
      <c r="S153" s="142">
        <v>128.16</v>
      </c>
      <c r="T153" s="136"/>
    </row>
    <row r="154" spans="1:20" ht="12.75">
      <c r="A154" s="39">
        <v>634</v>
      </c>
      <c r="B154" s="60" t="s">
        <v>19</v>
      </c>
      <c r="C154" s="179" t="s">
        <v>126</v>
      </c>
      <c r="D154" s="202"/>
      <c r="E154" s="176"/>
      <c r="F154" s="172"/>
      <c r="G154" s="176"/>
      <c r="H154" s="106"/>
      <c r="I154" s="176"/>
      <c r="J154" s="65"/>
      <c r="K154" s="203">
        <v>200</v>
      </c>
      <c r="L154" s="203">
        <v>348.85</v>
      </c>
      <c r="M154" s="203">
        <v>200</v>
      </c>
      <c r="N154" s="142"/>
      <c r="O154" s="142">
        <v>0</v>
      </c>
      <c r="P154" s="203">
        <v>200</v>
      </c>
      <c r="Q154" s="203">
        <v>0</v>
      </c>
      <c r="R154" s="203">
        <v>100</v>
      </c>
      <c r="S154" s="142">
        <v>160.66</v>
      </c>
      <c r="T154" s="136"/>
    </row>
    <row r="155" spans="1:20" ht="12.75">
      <c r="A155" s="180">
        <v>635</v>
      </c>
      <c r="B155" s="60"/>
      <c r="C155" s="179" t="s">
        <v>105</v>
      </c>
      <c r="D155" s="136">
        <v>50</v>
      </c>
      <c r="E155" s="63">
        <v>204</v>
      </c>
      <c r="F155" s="43"/>
      <c r="G155" s="63">
        <v>204</v>
      </c>
      <c r="H155" s="106"/>
      <c r="I155" s="63">
        <v>358</v>
      </c>
      <c r="J155" s="65"/>
      <c r="K155" s="66">
        <v>50</v>
      </c>
      <c r="L155" s="66">
        <v>14.5</v>
      </c>
      <c r="M155" s="66">
        <v>50</v>
      </c>
      <c r="N155" s="140"/>
      <c r="O155" s="66">
        <v>0</v>
      </c>
      <c r="P155" s="66">
        <v>50</v>
      </c>
      <c r="Q155" s="66">
        <v>0</v>
      </c>
      <c r="R155" s="66">
        <v>50</v>
      </c>
      <c r="S155" s="66">
        <v>0</v>
      </c>
      <c r="T155" s="227"/>
    </row>
    <row r="156" spans="1:20" ht="12.75">
      <c r="A156" s="180">
        <v>637</v>
      </c>
      <c r="B156" s="60" t="s">
        <v>80</v>
      </c>
      <c r="C156" s="179" t="s">
        <v>136</v>
      </c>
      <c r="D156" s="136">
        <v>0</v>
      </c>
      <c r="E156" s="63">
        <v>1712</v>
      </c>
      <c r="F156" s="43"/>
      <c r="G156" s="63">
        <v>1835</v>
      </c>
      <c r="H156" s="106"/>
      <c r="I156" s="63">
        <v>1835</v>
      </c>
      <c r="J156" s="65"/>
      <c r="K156" s="203">
        <v>0</v>
      </c>
      <c r="L156" s="66">
        <v>0</v>
      </c>
      <c r="M156" s="66">
        <v>0</v>
      </c>
      <c r="N156" s="143">
        <v>48.32</v>
      </c>
      <c r="O156" s="66">
        <v>0</v>
      </c>
      <c r="P156" s="66">
        <v>0</v>
      </c>
      <c r="Q156" s="66">
        <v>0</v>
      </c>
      <c r="R156" s="66">
        <v>0</v>
      </c>
      <c r="S156" s="66">
        <v>0</v>
      </c>
      <c r="T156" s="186"/>
    </row>
    <row r="157" spans="1:20" ht="12.75">
      <c r="A157" s="180">
        <v>637</v>
      </c>
      <c r="B157" s="60"/>
      <c r="C157" s="179" t="s">
        <v>128</v>
      </c>
      <c r="D157" s="136">
        <v>100</v>
      </c>
      <c r="E157" s="63">
        <v>496</v>
      </c>
      <c r="F157" s="43"/>
      <c r="G157" s="63">
        <v>496</v>
      </c>
      <c r="H157" s="106"/>
      <c r="I157" s="63">
        <v>496</v>
      </c>
      <c r="J157" s="65"/>
      <c r="K157" s="66">
        <v>1000</v>
      </c>
      <c r="L157" s="66">
        <v>1098</v>
      </c>
      <c r="M157" s="66">
        <v>500</v>
      </c>
      <c r="N157" s="140">
        <v>150</v>
      </c>
      <c r="O157" s="66">
        <v>198.32</v>
      </c>
      <c r="P157" s="177">
        <v>400</v>
      </c>
      <c r="Q157" s="66">
        <v>508.32</v>
      </c>
      <c r="R157" s="66">
        <v>500</v>
      </c>
      <c r="S157" s="66">
        <v>522.72</v>
      </c>
      <c r="T157" s="250"/>
    </row>
    <row r="158" spans="1:20" ht="12.75">
      <c r="A158" s="206" t="s">
        <v>137</v>
      </c>
      <c r="B158" s="207"/>
      <c r="C158" s="208" t="s">
        <v>138</v>
      </c>
      <c r="D158" s="251">
        <f>SUM(D123,D143)</f>
        <v>49116</v>
      </c>
      <c r="E158" s="209">
        <f>E123+E143</f>
        <v>18062</v>
      </c>
      <c r="F158" s="210">
        <v>36.96</v>
      </c>
      <c r="G158" s="209">
        <f>G123+G143</f>
        <v>31809</v>
      </c>
      <c r="H158" s="211">
        <v>65.09</v>
      </c>
      <c r="I158" s="209">
        <f>I123+I143</f>
        <v>46132.39</v>
      </c>
      <c r="J158" s="233">
        <v>94.4</v>
      </c>
      <c r="K158" s="234">
        <f>SUM(K123,K143)</f>
        <v>58379</v>
      </c>
      <c r="L158" s="234">
        <f>L143+L123</f>
        <v>57868.92</v>
      </c>
      <c r="M158" s="234">
        <v>55526</v>
      </c>
      <c r="N158" s="210">
        <f>N143+N123</f>
        <v>13526.95</v>
      </c>
      <c r="O158" s="234">
        <f>O123+O143</f>
        <v>26677.34</v>
      </c>
      <c r="P158" s="234">
        <f>P123+P143</f>
        <v>54726</v>
      </c>
      <c r="Q158" s="234">
        <f>Q143+Q123</f>
        <v>43119.74</v>
      </c>
      <c r="R158" s="234">
        <f>R143+R123</f>
        <v>57728</v>
      </c>
      <c r="S158" s="234">
        <f>S143+S123</f>
        <v>57192.850000000006</v>
      </c>
      <c r="T158" s="213">
        <f>S158/R158</f>
        <v>0.9907298018292684</v>
      </c>
    </row>
    <row r="159" spans="1:20" ht="12.75">
      <c r="A159" s="252"/>
      <c r="B159" s="253"/>
      <c r="C159" s="254"/>
      <c r="D159" s="255"/>
      <c r="E159" s="256"/>
      <c r="F159" s="257"/>
      <c r="G159" s="256"/>
      <c r="H159" s="258"/>
      <c r="I159" s="256"/>
      <c r="J159" s="259"/>
      <c r="K159" s="255"/>
      <c r="L159" s="255"/>
      <c r="M159" s="255"/>
      <c r="N159" s="255"/>
      <c r="O159" s="260"/>
      <c r="P159" s="255"/>
      <c r="Q159" s="255"/>
      <c r="R159" s="255"/>
      <c r="S159" s="255"/>
      <c r="T159" s="255"/>
    </row>
    <row r="160" spans="1:20" ht="12.75">
      <c r="A160" s="252"/>
      <c r="B160" s="253"/>
      <c r="C160" s="254"/>
      <c r="D160" s="255"/>
      <c r="E160" s="256"/>
      <c r="F160" s="257"/>
      <c r="G160" s="256"/>
      <c r="H160" s="258"/>
      <c r="I160" s="256"/>
      <c r="J160" s="259"/>
      <c r="K160" s="255"/>
      <c r="L160" s="255"/>
      <c r="M160" s="255"/>
      <c r="N160" s="255"/>
      <c r="O160" s="260"/>
      <c r="P160" s="255"/>
      <c r="Q160" s="255"/>
      <c r="R160" s="255"/>
      <c r="S160" s="255"/>
      <c r="T160" s="255"/>
    </row>
    <row r="161" spans="1:20" ht="12.75">
      <c r="A161" s="252"/>
      <c r="B161" s="253"/>
      <c r="C161" s="254"/>
      <c r="D161" s="255"/>
      <c r="E161" s="256"/>
      <c r="F161" s="257"/>
      <c r="G161" s="256"/>
      <c r="H161" s="258"/>
      <c r="I161" s="256"/>
      <c r="J161" s="259"/>
      <c r="K161" s="255"/>
      <c r="L161" s="255"/>
      <c r="M161" s="255"/>
      <c r="N161" s="255"/>
      <c r="O161" s="260"/>
      <c r="P161" s="255"/>
      <c r="Q161" s="255"/>
      <c r="R161" s="255"/>
      <c r="S161" s="255"/>
      <c r="T161" s="255"/>
    </row>
    <row r="162" spans="1:20" ht="12.75">
      <c r="A162" s="252"/>
      <c r="B162" s="253"/>
      <c r="C162" s="254"/>
      <c r="D162" s="255"/>
      <c r="E162" s="256"/>
      <c r="F162" s="257"/>
      <c r="G162" s="256"/>
      <c r="H162" s="258"/>
      <c r="I162" s="256"/>
      <c r="J162" s="259"/>
      <c r="K162" s="255"/>
      <c r="L162" s="255"/>
      <c r="M162" s="255"/>
      <c r="N162" s="255"/>
      <c r="O162" s="260"/>
      <c r="P162" s="255"/>
      <c r="Q162" s="255"/>
      <c r="R162" s="255"/>
      <c r="S162" s="255"/>
      <c r="T162" s="255"/>
    </row>
    <row r="163" spans="1:20" ht="12.75">
      <c r="A163" s="252"/>
      <c r="B163" s="253"/>
      <c r="C163" s="254"/>
      <c r="D163" s="255"/>
      <c r="E163" s="256"/>
      <c r="F163" s="257"/>
      <c r="G163" s="256"/>
      <c r="H163" s="258"/>
      <c r="I163" s="256"/>
      <c r="J163" s="259"/>
      <c r="K163" s="255"/>
      <c r="L163" s="255"/>
      <c r="M163" s="255"/>
      <c r="N163" s="255"/>
      <c r="O163" s="260"/>
      <c r="P163" s="255"/>
      <c r="Q163" s="255"/>
      <c r="R163" s="255"/>
      <c r="S163" s="255"/>
      <c r="T163" s="255"/>
    </row>
    <row r="164" spans="1:20" ht="12.75">
      <c r="A164" s="252"/>
      <c r="B164" s="253"/>
      <c r="C164" s="254"/>
      <c r="D164" s="255"/>
      <c r="E164" s="256"/>
      <c r="F164" s="257"/>
      <c r="G164" s="256"/>
      <c r="H164" s="258"/>
      <c r="I164" s="256"/>
      <c r="J164" s="259"/>
      <c r="K164" s="255"/>
      <c r="L164" s="255"/>
      <c r="M164" s="255"/>
      <c r="N164" s="255"/>
      <c r="O164" s="260"/>
      <c r="P164" s="255"/>
      <c r="Q164" s="255"/>
      <c r="R164" s="255"/>
      <c r="S164" s="255"/>
      <c r="T164" s="255"/>
    </row>
    <row r="165" spans="1:20" ht="12" customHeight="1">
      <c r="A165" s="252"/>
      <c r="B165" s="253"/>
      <c r="C165" s="254"/>
      <c r="D165" s="255"/>
      <c r="E165" s="256"/>
      <c r="F165" s="257"/>
      <c r="G165" s="256"/>
      <c r="H165" s="258"/>
      <c r="I165" s="256"/>
      <c r="J165" s="259"/>
      <c r="K165" s="255"/>
      <c r="L165" s="255"/>
      <c r="M165" s="255"/>
      <c r="N165" s="255"/>
      <c r="O165" s="260"/>
      <c r="P165" s="255"/>
      <c r="Q165" s="255"/>
      <c r="R165" s="255"/>
      <c r="S165" s="255"/>
      <c r="T165" s="255"/>
    </row>
    <row r="166" spans="1:20" ht="12" customHeight="1">
      <c r="A166" s="252"/>
      <c r="B166" s="253"/>
      <c r="C166" s="254"/>
      <c r="D166" s="255"/>
      <c r="E166" s="256"/>
      <c r="F166" s="257"/>
      <c r="G166" s="256"/>
      <c r="H166" s="258"/>
      <c r="I166" s="256"/>
      <c r="J166" s="259"/>
      <c r="K166" s="255"/>
      <c r="L166" s="255"/>
      <c r="M166" s="255"/>
      <c r="N166" s="255"/>
      <c r="O166" s="260"/>
      <c r="P166" s="255"/>
      <c r="Q166" s="255"/>
      <c r="R166" s="255"/>
      <c r="S166" s="255"/>
      <c r="T166" s="255"/>
    </row>
    <row r="167" spans="1:20" ht="12" customHeight="1">
      <c r="A167" s="252"/>
      <c r="B167" s="253"/>
      <c r="C167" s="254"/>
      <c r="D167" s="255"/>
      <c r="E167" s="256"/>
      <c r="F167" s="257"/>
      <c r="G167" s="256"/>
      <c r="H167" s="258"/>
      <c r="I167" s="256"/>
      <c r="J167" s="259"/>
      <c r="K167" s="255"/>
      <c r="L167" s="255"/>
      <c r="M167" s="255"/>
      <c r="N167" s="255"/>
      <c r="O167" s="260"/>
      <c r="P167" s="255"/>
      <c r="Q167" s="255"/>
      <c r="R167" s="255"/>
      <c r="S167" s="255"/>
      <c r="T167" s="255"/>
    </row>
    <row r="168" spans="1:20" ht="12" customHeight="1">
      <c r="A168" s="252"/>
      <c r="B168" s="253"/>
      <c r="C168" s="254"/>
      <c r="D168" s="255"/>
      <c r="E168" s="256"/>
      <c r="F168" s="257"/>
      <c r="G168" s="256"/>
      <c r="H168" s="258"/>
      <c r="I168" s="256"/>
      <c r="J168" s="259"/>
      <c r="K168" s="255"/>
      <c r="L168" s="255"/>
      <c r="M168" s="255"/>
      <c r="N168" s="255"/>
      <c r="O168" s="260"/>
      <c r="P168" s="255"/>
      <c r="Q168" s="255"/>
      <c r="R168" s="255"/>
      <c r="S168" s="255"/>
      <c r="T168" s="255"/>
    </row>
    <row r="169" spans="1:20" ht="12" customHeight="1">
      <c r="A169" s="252"/>
      <c r="B169" s="253"/>
      <c r="C169" s="254"/>
      <c r="D169" s="255"/>
      <c r="E169" s="256"/>
      <c r="F169" s="257"/>
      <c r="G169" s="256"/>
      <c r="H169" s="258"/>
      <c r="I169" s="256"/>
      <c r="J169" s="259"/>
      <c r="K169" s="255"/>
      <c r="L169" s="255"/>
      <c r="M169" s="255"/>
      <c r="N169" s="255"/>
      <c r="O169" s="260"/>
      <c r="P169" s="255"/>
      <c r="Q169" s="255"/>
      <c r="R169" s="255"/>
      <c r="S169" s="255"/>
      <c r="T169" s="255"/>
    </row>
    <row r="170" spans="1:20" ht="12" customHeight="1">
      <c r="A170" s="252"/>
      <c r="B170" s="253"/>
      <c r="C170" s="254"/>
      <c r="D170" s="255"/>
      <c r="E170" s="256"/>
      <c r="F170" s="257"/>
      <c r="G170" s="256"/>
      <c r="H170" s="258"/>
      <c r="I170" s="256"/>
      <c r="J170" s="259"/>
      <c r="K170" s="255"/>
      <c r="L170" s="255"/>
      <c r="M170" s="255"/>
      <c r="N170" s="255"/>
      <c r="O170" s="260"/>
      <c r="P170" s="255"/>
      <c r="Q170" s="255"/>
      <c r="R170" s="255"/>
      <c r="S170" s="255"/>
      <c r="T170" s="261"/>
    </row>
    <row r="171" spans="1:20" ht="12.75">
      <c r="A171" s="252"/>
      <c r="B171" s="253"/>
      <c r="C171" s="254"/>
      <c r="D171" s="255"/>
      <c r="E171" s="256"/>
      <c r="F171" s="257"/>
      <c r="G171" s="256"/>
      <c r="H171" s="258"/>
      <c r="I171" s="256"/>
      <c r="J171" s="259"/>
      <c r="K171" s="255"/>
      <c r="L171" s="255"/>
      <c r="M171" s="255"/>
      <c r="N171" s="255"/>
      <c r="O171" s="260"/>
      <c r="P171" s="255"/>
      <c r="Q171" s="255"/>
      <c r="R171" s="255"/>
      <c r="S171" s="255"/>
      <c r="T171" s="76"/>
    </row>
    <row r="172" spans="1:20" ht="12.75">
      <c r="A172" s="235"/>
      <c r="B172" s="51"/>
      <c r="C172" s="225"/>
      <c r="D172" s="236"/>
      <c r="E172" s="236"/>
      <c r="F172" s="236"/>
      <c r="G172" s="236"/>
      <c r="H172" s="237"/>
      <c r="I172" s="901" t="s">
        <v>139</v>
      </c>
      <c r="J172" s="901"/>
      <c r="K172" s="901"/>
      <c r="L172" s="901"/>
      <c r="M172" s="901"/>
      <c r="N172" s="901"/>
      <c r="O172" s="901"/>
      <c r="P172" s="901"/>
      <c r="Q172" s="901"/>
      <c r="R172" s="262"/>
      <c r="T172" s="217"/>
    </row>
    <row r="173" spans="1:20" ht="12.75">
      <c r="A173" s="235"/>
      <c r="B173" s="51"/>
      <c r="C173" s="225"/>
      <c r="D173" s="76"/>
      <c r="E173" s="236"/>
      <c r="F173" s="236"/>
      <c r="G173" s="236"/>
      <c r="H173" s="237"/>
      <c r="I173" s="236"/>
      <c r="J173" s="76"/>
      <c r="K173" s="76"/>
      <c r="L173" s="76"/>
      <c r="M173" s="76"/>
      <c r="N173" s="76"/>
      <c r="O173" s="238"/>
      <c r="P173" s="76"/>
      <c r="Q173" s="76"/>
      <c r="R173" s="76"/>
      <c r="S173" s="76"/>
      <c r="T173" s="263"/>
    </row>
    <row r="174" spans="1:20" s="153" customFormat="1" ht="25.5">
      <c r="A174" s="12" t="s">
        <v>1</v>
      </c>
      <c r="B174" s="13"/>
      <c r="C174" s="264"/>
      <c r="D174" s="265">
        <v>2012</v>
      </c>
      <c r="E174" s="16" t="s">
        <v>4</v>
      </c>
      <c r="F174" s="17" t="s">
        <v>5</v>
      </c>
      <c r="G174" s="16" t="s">
        <v>6</v>
      </c>
      <c r="H174" s="17" t="s">
        <v>5</v>
      </c>
      <c r="I174" s="16" t="s">
        <v>7</v>
      </c>
      <c r="J174" s="17" t="s">
        <v>5</v>
      </c>
      <c r="K174" s="19" t="s">
        <v>8</v>
      </c>
      <c r="L174" s="19" t="s">
        <v>9</v>
      </c>
      <c r="M174" s="21">
        <v>2013</v>
      </c>
      <c r="N174" s="19" t="s">
        <v>10</v>
      </c>
      <c r="O174" s="266" t="s">
        <v>11</v>
      </c>
      <c r="P174" s="21" t="s">
        <v>12</v>
      </c>
      <c r="Q174" s="19" t="s">
        <v>13</v>
      </c>
      <c r="R174" s="20" t="s">
        <v>14</v>
      </c>
      <c r="S174" s="19" t="s">
        <v>15</v>
      </c>
      <c r="T174" s="220" t="s">
        <v>5</v>
      </c>
    </row>
    <row r="175" spans="1:20" s="11" customFormat="1" ht="12.75">
      <c r="A175" s="267" t="s">
        <v>140</v>
      </c>
      <c r="B175" s="268"/>
      <c r="C175" s="268"/>
      <c r="D175" s="189">
        <f>SUM(D176,D177,D178,D179,D183,D187,D188)</f>
        <v>66470</v>
      </c>
      <c r="E175" s="241">
        <v>24515</v>
      </c>
      <c r="F175" s="242">
        <v>30.99</v>
      </c>
      <c r="G175" s="241">
        <f>G176+G177+G178+G179+G183+G187+G188</f>
        <v>44030</v>
      </c>
      <c r="H175" s="191">
        <v>55.66</v>
      </c>
      <c r="I175" s="241">
        <f>I176+I177+I178+I179+I183+I187+I188</f>
        <v>67393</v>
      </c>
      <c r="J175" s="193">
        <v>85.2</v>
      </c>
      <c r="K175" s="190">
        <f>SUM(K176,K177,K178,K179,K183,K187,K188,K189)</f>
        <v>87889</v>
      </c>
      <c r="L175" s="190">
        <f>L176+L177+L178+L179+L183+L187+L188+L189</f>
        <v>85234.86</v>
      </c>
      <c r="M175" s="190">
        <v>89370</v>
      </c>
      <c r="N175" s="242">
        <f>N176+N177+N178+N179+N183+N187+N188+N189</f>
        <v>15628.67</v>
      </c>
      <c r="O175" s="190">
        <f>O176+O177+O178+O179+O183+O187+O188+O189</f>
        <v>36462.52</v>
      </c>
      <c r="P175" s="190">
        <f>P176+P177+P178+P179+P183+P187+P188+P189</f>
        <v>87170</v>
      </c>
      <c r="Q175" s="190">
        <f>Q176+Q177+Q178+Q179+Q183+Q187+Q188+Q189+Q190</f>
        <v>54387.909999999996</v>
      </c>
      <c r="R175" s="190">
        <f>R176+R177+R178+R179+R183+R187+R188+R189+R190</f>
        <v>79270</v>
      </c>
      <c r="S175" s="190">
        <f>S176+S177+S178+S179+S183+S187+S188+S189+S190</f>
        <v>79086.62</v>
      </c>
      <c r="T175" s="37">
        <f>S175/R175</f>
        <v>0.9976866405954332</v>
      </c>
    </row>
    <row r="176" spans="1:20" s="76" customFormat="1" ht="12.75">
      <c r="A176" s="39">
        <v>610</v>
      </c>
      <c r="B176" s="60"/>
      <c r="C176" s="41" t="s">
        <v>17</v>
      </c>
      <c r="D176" s="61">
        <v>40000</v>
      </c>
      <c r="E176" s="63">
        <v>14987</v>
      </c>
      <c r="F176" s="43"/>
      <c r="G176" s="63">
        <v>28304</v>
      </c>
      <c r="H176" s="106"/>
      <c r="I176" s="63">
        <v>42748</v>
      </c>
      <c r="J176" s="65"/>
      <c r="K176" s="66">
        <v>54000</v>
      </c>
      <c r="L176" s="66">
        <v>52721.9</v>
      </c>
      <c r="M176" s="66">
        <v>54000</v>
      </c>
      <c r="N176" s="140">
        <v>10794.51</v>
      </c>
      <c r="O176" s="66">
        <v>22321.14</v>
      </c>
      <c r="P176" s="66">
        <v>54000</v>
      </c>
      <c r="Q176" s="66">
        <v>32417.2</v>
      </c>
      <c r="R176" s="66">
        <v>47000</v>
      </c>
      <c r="S176" s="66">
        <v>46057.54</v>
      </c>
      <c r="T176" s="136"/>
    </row>
    <row r="177" spans="1:20" ht="12.75">
      <c r="A177" s="39">
        <v>620</v>
      </c>
      <c r="B177" s="60"/>
      <c r="C177" s="179" t="s">
        <v>21</v>
      </c>
      <c r="D177" s="61">
        <v>14500</v>
      </c>
      <c r="E177" s="63">
        <v>5079</v>
      </c>
      <c r="F177" s="43"/>
      <c r="G177" s="63">
        <v>8426</v>
      </c>
      <c r="H177" s="106"/>
      <c r="I177" s="63">
        <v>13541</v>
      </c>
      <c r="J177" s="65"/>
      <c r="K177" s="66">
        <v>19300</v>
      </c>
      <c r="L177" s="66">
        <v>19425.42</v>
      </c>
      <c r="M177" s="66">
        <v>19300</v>
      </c>
      <c r="N177" s="140">
        <v>3883.08</v>
      </c>
      <c r="O177" s="66">
        <v>7952.24</v>
      </c>
      <c r="P177" s="66">
        <v>19300</v>
      </c>
      <c r="Q177" s="66">
        <v>11593.76</v>
      </c>
      <c r="R177" s="66">
        <v>17300</v>
      </c>
      <c r="S177" s="66">
        <v>16668.53</v>
      </c>
      <c r="T177" s="63"/>
    </row>
    <row r="178" spans="1:20" ht="12.75">
      <c r="A178" s="39">
        <v>632</v>
      </c>
      <c r="B178" s="60"/>
      <c r="C178" s="179" t="s">
        <v>101</v>
      </c>
      <c r="D178" s="136">
        <v>1500</v>
      </c>
      <c r="E178" s="63">
        <v>366</v>
      </c>
      <c r="F178" s="43"/>
      <c r="G178" s="63">
        <v>765</v>
      </c>
      <c r="H178" s="106"/>
      <c r="I178" s="63">
        <v>1124</v>
      </c>
      <c r="J178" s="65"/>
      <c r="K178" s="66">
        <v>1500</v>
      </c>
      <c r="L178" s="136">
        <v>1562.71</v>
      </c>
      <c r="M178" s="66">
        <v>1500</v>
      </c>
      <c r="N178" s="140">
        <v>333.89</v>
      </c>
      <c r="O178" s="66">
        <v>733.56</v>
      </c>
      <c r="P178" s="66">
        <v>1500</v>
      </c>
      <c r="Q178" s="136">
        <v>1142.97</v>
      </c>
      <c r="R178" s="136">
        <v>1500</v>
      </c>
      <c r="S178" s="136">
        <v>1510.25</v>
      </c>
      <c r="T178" s="63"/>
    </row>
    <row r="179" spans="1:20" ht="12.75">
      <c r="A179" s="114">
        <v>633</v>
      </c>
      <c r="B179" s="115"/>
      <c r="C179" s="175" t="s">
        <v>102</v>
      </c>
      <c r="D179" s="63">
        <f>D181+D182</f>
        <v>1500</v>
      </c>
      <c r="E179" s="63">
        <v>675</v>
      </c>
      <c r="F179" s="43"/>
      <c r="G179" s="63">
        <v>693</v>
      </c>
      <c r="H179" s="106"/>
      <c r="I179" s="63">
        <f>I181+I182</f>
        <v>695</v>
      </c>
      <c r="J179" s="63">
        <f>J181+J182</f>
        <v>0</v>
      </c>
      <c r="K179" s="140">
        <f>K181+K182+K180</f>
        <v>400</v>
      </c>
      <c r="L179" s="140">
        <f>L180+L181+L182</f>
        <v>51.29</v>
      </c>
      <c r="M179" s="140">
        <v>1800</v>
      </c>
      <c r="N179" s="140">
        <v>0</v>
      </c>
      <c r="O179" s="140">
        <f>O180+O181+O182</f>
        <v>381.40999999999997</v>
      </c>
      <c r="P179" s="140">
        <f>SUM(P180:P182)</f>
        <v>1800</v>
      </c>
      <c r="Q179" s="140">
        <f>Q180+Q181+Q182</f>
        <v>970.4100000000001</v>
      </c>
      <c r="R179" s="140">
        <v>1800</v>
      </c>
      <c r="S179" s="140">
        <f>S180+S181+S182</f>
        <v>2638.52</v>
      </c>
      <c r="T179" s="269"/>
    </row>
    <row r="180" spans="1:20" ht="12.75">
      <c r="A180" s="39">
        <v>633</v>
      </c>
      <c r="B180" s="60" t="s">
        <v>54</v>
      </c>
      <c r="C180" s="179" t="s">
        <v>141</v>
      </c>
      <c r="D180" s="63"/>
      <c r="E180" s="63"/>
      <c r="F180" s="43"/>
      <c r="G180" s="63"/>
      <c r="H180" s="106"/>
      <c r="I180" s="63"/>
      <c r="J180" s="63"/>
      <c r="K180" s="203">
        <v>100</v>
      </c>
      <c r="L180" s="203">
        <v>0</v>
      </c>
      <c r="M180" s="203">
        <v>1000</v>
      </c>
      <c r="N180" s="140"/>
      <c r="O180" s="142">
        <v>0</v>
      </c>
      <c r="P180" s="203">
        <v>1000</v>
      </c>
      <c r="Q180" s="142">
        <v>0</v>
      </c>
      <c r="R180" s="142">
        <v>500</v>
      </c>
      <c r="S180" s="142">
        <v>1400</v>
      </c>
      <c r="T180" s="136"/>
    </row>
    <row r="181" spans="1:20" ht="12.75">
      <c r="A181" s="102">
        <v>633</v>
      </c>
      <c r="B181" s="126" t="s">
        <v>34</v>
      </c>
      <c r="C181" s="103" t="s">
        <v>103</v>
      </c>
      <c r="D181" s="202">
        <v>1000</v>
      </c>
      <c r="E181" s="176">
        <v>485</v>
      </c>
      <c r="F181" s="172"/>
      <c r="G181" s="176">
        <v>513</v>
      </c>
      <c r="H181" s="106"/>
      <c r="I181" s="176">
        <v>513</v>
      </c>
      <c r="J181" s="65"/>
      <c r="K181" s="203">
        <v>0</v>
      </c>
      <c r="L181" s="203">
        <v>0</v>
      </c>
      <c r="M181" s="203">
        <v>500</v>
      </c>
      <c r="N181" s="142"/>
      <c r="O181" s="142">
        <v>362.2</v>
      </c>
      <c r="P181" s="203">
        <v>500</v>
      </c>
      <c r="Q181" s="142">
        <v>909.21</v>
      </c>
      <c r="R181" s="142">
        <v>1100</v>
      </c>
      <c r="S181" s="142">
        <v>1103.5</v>
      </c>
      <c r="T181" s="61"/>
    </row>
    <row r="182" spans="1:20" ht="12.75">
      <c r="A182" s="180">
        <v>633</v>
      </c>
      <c r="B182" s="60" t="s">
        <v>40</v>
      </c>
      <c r="C182" s="179" t="s">
        <v>142</v>
      </c>
      <c r="D182" s="202">
        <v>500</v>
      </c>
      <c r="E182" s="176">
        <v>180</v>
      </c>
      <c r="F182" s="172"/>
      <c r="G182" s="176">
        <v>180</v>
      </c>
      <c r="H182" s="106"/>
      <c r="I182" s="176">
        <v>182</v>
      </c>
      <c r="J182" s="65"/>
      <c r="K182" s="203">
        <v>300</v>
      </c>
      <c r="L182" s="203">
        <v>51.29</v>
      </c>
      <c r="M182" s="203">
        <v>300</v>
      </c>
      <c r="N182" s="142"/>
      <c r="O182" s="142">
        <v>19.21</v>
      </c>
      <c r="P182" s="203">
        <v>300</v>
      </c>
      <c r="Q182" s="142">
        <v>61.2</v>
      </c>
      <c r="R182" s="142">
        <v>200</v>
      </c>
      <c r="S182" s="142">
        <v>135.02</v>
      </c>
      <c r="T182" s="136"/>
    </row>
    <row r="183" spans="1:20" ht="12.75">
      <c r="A183" s="249">
        <v>634</v>
      </c>
      <c r="B183" s="135"/>
      <c r="C183" s="51" t="s">
        <v>123</v>
      </c>
      <c r="D183" s="61">
        <f>SUM(D184,D185,D186)</f>
        <v>7800</v>
      </c>
      <c r="E183" s="63">
        <v>2423</v>
      </c>
      <c r="F183" s="43"/>
      <c r="G183" s="63">
        <v>4405</v>
      </c>
      <c r="H183" s="106"/>
      <c r="I183" s="63">
        <f>I184+I185+I186</f>
        <v>7307</v>
      </c>
      <c r="J183" s="65"/>
      <c r="K183" s="66">
        <f>SUM(K184,K185,K186)</f>
        <v>7800</v>
      </c>
      <c r="L183" s="66">
        <f>L184+L185+L186</f>
        <v>6693.62</v>
      </c>
      <c r="M183" s="66">
        <v>7800</v>
      </c>
      <c r="N183" s="140">
        <f>N184+N185+N186</f>
        <v>408.5</v>
      </c>
      <c r="O183" s="66">
        <f>O184+O185+O186</f>
        <v>3327.99</v>
      </c>
      <c r="P183" s="66">
        <f>SUM(P184:P186)</f>
        <v>6800</v>
      </c>
      <c r="Q183" s="66">
        <f>Q184+Q185+Q186</f>
        <v>4984.27</v>
      </c>
      <c r="R183" s="66">
        <v>7300</v>
      </c>
      <c r="S183" s="66">
        <f>S184+S185+S186</f>
        <v>7136.530000000001</v>
      </c>
      <c r="T183" s="136"/>
    </row>
    <row r="184" spans="1:20" ht="12.75">
      <c r="A184" s="39">
        <v>634</v>
      </c>
      <c r="B184" s="60" t="s">
        <v>28</v>
      </c>
      <c r="C184" s="179" t="s">
        <v>124</v>
      </c>
      <c r="D184" s="202">
        <v>5000</v>
      </c>
      <c r="E184" s="176">
        <v>542</v>
      </c>
      <c r="F184" s="172"/>
      <c r="G184" s="176">
        <v>1892</v>
      </c>
      <c r="H184" s="106"/>
      <c r="I184" s="176">
        <v>3829</v>
      </c>
      <c r="J184" s="65"/>
      <c r="K184" s="203">
        <v>5000</v>
      </c>
      <c r="L184" s="203">
        <v>4225.33</v>
      </c>
      <c r="M184" s="203">
        <v>5000</v>
      </c>
      <c r="N184" s="142">
        <v>365.5</v>
      </c>
      <c r="O184" s="142">
        <v>1636.63</v>
      </c>
      <c r="P184" s="244">
        <v>4000</v>
      </c>
      <c r="Q184" s="142">
        <v>3263.34</v>
      </c>
      <c r="R184" s="142">
        <v>4500</v>
      </c>
      <c r="S184" s="142">
        <v>4546.09</v>
      </c>
      <c r="T184" s="136"/>
    </row>
    <row r="185" spans="1:20" ht="12.75">
      <c r="A185" s="39">
        <v>634</v>
      </c>
      <c r="B185" s="60" t="s">
        <v>19</v>
      </c>
      <c r="C185" s="179" t="s">
        <v>126</v>
      </c>
      <c r="D185" s="202">
        <v>300</v>
      </c>
      <c r="E185" s="176">
        <v>765</v>
      </c>
      <c r="F185" s="172"/>
      <c r="G185" s="176">
        <v>765</v>
      </c>
      <c r="H185" s="106"/>
      <c r="I185" s="176">
        <v>885</v>
      </c>
      <c r="J185" s="65"/>
      <c r="K185" s="203">
        <v>300</v>
      </c>
      <c r="L185" s="203">
        <v>247.66</v>
      </c>
      <c r="M185" s="203">
        <v>300</v>
      </c>
      <c r="N185" s="142"/>
      <c r="O185" s="142">
        <v>0</v>
      </c>
      <c r="P185" s="203">
        <v>300</v>
      </c>
      <c r="Q185" s="142">
        <v>0</v>
      </c>
      <c r="R185" s="142">
        <v>300</v>
      </c>
      <c r="S185" s="142">
        <v>39.38</v>
      </c>
      <c r="T185" s="227"/>
    </row>
    <row r="186" spans="1:20" ht="12.75">
      <c r="A186" s="39">
        <v>634</v>
      </c>
      <c r="B186" s="60" t="s">
        <v>30</v>
      </c>
      <c r="C186" s="179" t="s">
        <v>125</v>
      </c>
      <c r="D186" s="202">
        <v>2500</v>
      </c>
      <c r="E186" s="176">
        <v>1116</v>
      </c>
      <c r="F186" s="172"/>
      <c r="G186" s="176">
        <v>1748</v>
      </c>
      <c r="H186" s="106"/>
      <c r="I186" s="176">
        <v>2593</v>
      </c>
      <c r="J186" s="65"/>
      <c r="K186" s="203">
        <v>2500</v>
      </c>
      <c r="L186" s="203">
        <v>2220.63</v>
      </c>
      <c r="M186" s="203">
        <v>2500</v>
      </c>
      <c r="N186" s="203">
        <v>43</v>
      </c>
      <c r="O186" s="142">
        <v>1691.36</v>
      </c>
      <c r="P186" s="203">
        <v>2500</v>
      </c>
      <c r="Q186" s="142">
        <v>1720.93</v>
      </c>
      <c r="R186" s="142">
        <v>2500</v>
      </c>
      <c r="S186" s="142">
        <v>2551.06</v>
      </c>
      <c r="T186" s="136"/>
    </row>
    <row r="187" spans="1:20" ht="12.75">
      <c r="A187" s="205">
        <v>635</v>
      </c>
      <c r="B187" s="115"/>
      <c r="C187" s="175" t="s">
        <v>105</v>
      </c>
      <c r="D187" s="136">
        <v>1000</v>
      </c>
      <c r="E187" s="63">
        <v>887</v>
      </c>
      <c r="F187" s="43"/>
      <c r="G187" s="63">
        <v>1269</v>
      </c>
      <c r="H187" s="106"/>
      <c r="I187" s="63">
        <v>1810</v>
      </c>
      <c r="J187" s="65"/>
      <c r="K187" s="66">
        <v>3500</v>
      </c>
      <c r="L187" s="66">
        <v>3346.19</v>
      </c>
      <c r="M187" s="66">
        <v>3500</v>
      </c>
      <c r="N187" s="140">
        <v>110.9</v>
      </c>
      <c r="O187" s="66">
        <v>1144.39</v>
      </c>
      <c r="P187" s="177">
        <v>3000</v>
      </c>
      <c r="Q187" s="66">
        <v>2467.99</v>
      </c>
      <c r="R187" s="66">
        <v>3500</v>
      </c>
      <c r="S187" s="66">
        <v>4051.94</v>
      </c>
      <c r="T187" s="136"/>
    </row>
    <row r="188" spans="1:20" ht="12.75">
      <c r="A188" s="180">
        <v>637</v>
      </c>
      <c r="B188" s="60"/>
      <c r="C188" s="179" t="s">
        <v>143</v>
      </c>
      <c r="D188" s="136">
        <v>170</v>
      </c>
      <c r="E188" s="63">
        <v>98</v>
      </c>
      <c r="F188" s="43"/>
      <c r="G188" s="63">
        <v>168</v>
      </c>
      <c r="H188" s="106"/>
      <c r="I188" s="63">
        <v>168</v>
      </c>
      <c r="J188" s="65"/>
      <c r="K188" s="66">
        <v>270</v>
      </c>
      <c r="L188" s="66">
        <v>314.73</v>
      </c>
      <c r="M188" s="66">
        <v>270</v>
      </c>
      <c r="N188" s="140">
        <v>97.79</v>
      </c>
      <c r="O188" s="66">
        <v>123.79</v>
      </c>
      <c r="P188" s="66">
        <v>270</v>
      </c>
      <c r="Q188" s="66">
        <v>255.79</v>
      </c>
      <c r="R188" s="66">
        <v>270</v>
      </c>
      <c r="S188" s="66">
        <v>467.79</v>
      </c>
      <c r="T188" s="136"/>
    </row>
    <row r="189" spans="1:20" ht="12.75">
      <c r="A189" s="205">
        <v>642</v>
      </c>
      <c r="B189" s="115" t="s">
        <v>44</v>
      </c>
      <c r="C189" s="175" t="s">
        <v>144</v>
      </c>
      <c r="D189" s="136"/>
      <c r="E189" s="63"/>
      <c r="F189" s="43"/>
      <c r="G189" s="63"/>
      <c r="H189" s="106"/>
      <c r="I189" s="63"/>
      <c r="J189" s="65"/>
      <c r="K189" s="66">
        <v>1119</v>
      </c>
      <c r="L189" s="66">
        <v>1119</v>
      </c>
      <c r="M189" s="66">
        <v>1200</v>
      </c>
      <c r="N189" s="140"/>
      <c r="O189" s="66">
        <v>478</v>
      </c>
      <c r="P189" s="177">
        <v>500</v>
      </c>
      <c r="Q189" s="66">
        <v>478</v>
      </c>
      <c r="R189" s="66">
        <v>500</v>
      </c>
      <c r="S189" s="66">
        <v>478</v>
      </c>
      <c r="T189" s="65"/>
    </row>
    <row r="190" spans="1:20" ht="12.75">
      <c r="A190" s="39">
        <v>642</v>
      </c>
      <c r="B190" s="60" t="s">
        <v>77</v>
      </c>
      <c r="C190" s="179" t="s">
        <v>130</v>
      </c>
      <c r="D190" s="136">
        <v>0</v>
      </c>
      <c r="E190" s="63">
        <v>122</v>
      </c>
      <c r="F190" s="43"/>
      <c r="G190" s="63">
        <v>122</v>
      </c>
      <c r="H190" s="106"/>
      <c r="I190" s="63">
        <v>122</v>
      </c>
      <c r="J190" s="65"/>
      <c r="K190" s="66">
        <v>0</v>
      </c>
      <c r="L190" s="66">
        <v>0</v>
      </c>
      <c r="M190" s="66">
        <v>0</v>
      </c>
      <c r="N190" s="140"/>
      <c r="O190" s="66">
        <v>0</v>
      </c>
      <c r="P190" s="66">
        <v>0</v>
      </c>
      <c r="Q190" s="66">
        <v>77.52</v>
      </c>
      <c r="R190" s="66">
        <v>100</v>
      </c>
      <c r="S190" s="66">
        <v>77.52</v>
      </c>
      <c r="T190" s="186"/>
    </row>
    <row r="191" spans="1:20" ht="12.75">
      <c r="A191" s="270"/>
      <c r="B191" s="271"/>
      <c r="C191" s="272"/>
      <c r="E191" s="273"/>
      <c r="F191" s="274"/>
      <c r="G191" s="273"/>
      <c r="H191" s="275"/>
      <c r="K191" s="3"/>
      <c r="L191" s="3"/>
      <c r="M191" s="3"/>
      <c r="N191" s="3"/>
      <c r="P191" s="3"/>
      <c r="Q191" s="3"/>
      <c r="R191" s="3"/>
      <c r="S191" s="3"/>
      <c r="T191" s="136"/>
    </row>
    <row r="192" spans="1:20" s="11" customFormat="1" ht="12.75" customHeight="1">
      <c r="A192" s="276" t="s">
        <v>145</v>
      </c>
      <c r="B192" s="277"/>
      <c r="C192" s="277"/>
      <c r="D192" s="189">
        <f>SUM(D193,D195,D197,D198,D199,D200)</f>
        <v>10450</v>
      </c>
      <c r="E192" s="241">
        <v>5154</v>
      </c>
      <c r="F192" s="190">
        <v>51.54</v>
      </c>
      <c r="G192" s="241">
        <f>G193+G194+G195+G196+G197+G199+G200+G198</f>
        <v>9033</v>
      </c>
      <c r="H192" s="191">
        <v>74.04</v>
      </c>
      <c r="I192" s="241">
        <f>I193+I194+I195+I196+I197+I199+I200+I198</f>
        <v>12308</v>
      </c>
      <c r="J192" s="192">
        <v>100.89</v>
      </c>
      <c r="K192" s="190">
        <f>K193+K194+K195+K196+K197+K198</f>
        <v>14280</v>
      </c>
      <c r="L192" s="190">
        <f>L193+L195+L198+L194+L196+L197</f>
        <v>13700.449999999999</v>
      </c>
      <c r="M192" s="190">
        <v>14400</v>
      </c>
      <c r="N192" s="242">
        <f>N193+N194+N195+N196+N197+N198+N199+N200</f>
        <v>3044.8</v>
      </c>
      <c r="O192" s="190">
        <f>O193+O195+O198+O194+O196+O197</f>
        <v>5897.4800000000005</v>
      </c>
      <c r="P192" s="190">
        <f>P193+P195+P197</f>
        <v>12650</v>
      </c>
      <c r="Q192" s="190">
        <f>Q193+Q195+Q197+Q199+Q200+Q194+Q196+Q198</f>
        <v>9182.9</v>
      </c>
      <c r="R192" s="190">
        <f>R193+R194+R195+R196+R197+R198+R199+R200</f>
        <v>13850</v>
      </c>
      <c r="S192" s="190">
        <f>S193+S194+S195+S196+S197+S198+S199+S200</f>
        <v>12553.840000000002</v>
      </c>
      <c r="T192" s="37">
        <f>S192/R192</f>
        <v>0.9064144404332132</v>
      </c>
    </row>
    <row r="193" spans="1:20" ht="12.75">
      <c r="A193" s="39">
        <v>610</v>
      </c>
      <c r="B193" s="60"/>
      <c r="C193" s="41" t="s">
        <v>17</v>
      </c>
      <c r="D193" s="136">
        <v>6000</v>
      </c>
      <c r="E193" s="63">
        <v>1044</v>
      </c>
      <c r="F193" s="63"/>
      <c r="G193" s="63">
        <v>1972</v>
      </c>
      <c r="H193" s="106"/>
      <c r="I193" s="63">
        <v>2987</v>
      </c>
      <c r="J193" s="65"/>
      <c r="K193" s="66">
        <v>2340</v>
      </c>
      <c r="L193" s="66">
        <v>2364.78</v>
      </c>
      <c r="M193" s="66">
        <v>2500</v>
      </c>
      <c r="N193" s="140">
        <v>923</v>
      </c>
      <c r="O193" s="66">
        <v>1677.13</v>
      </c>
      <c r="P193" s="66">
        <v>7500</v>
      </c>
      <c r="Q193" s="66">
        <v>2977.56</v>
      </c>
      <c r="R193" s="66">
        <v>4200</v>
      </c>
      <c r="S193" s="66">
        <v>4216.36</v>
      </c>
      <c r="T193" s="136"/>
    </row>
    <row r="194" spans="1:20" s="76" customFormat="1" ht="12.75">
      <c r="A194" s="52">
        <v>610</v>
      </c>
      <c r="B194" s="107"/>
      <c r="C194" s="53" t="s">
        <v>146</v>
      </c>
      <c r="D194" s="278">
        <v>1600</v>
      </c>
      <c r="E194" s="109">
        <v>721</v>
      </c>
      <c r="F194" s="109"/>
      <c r="G194" s="109">
        <v>1426</v>
      </c>
      <c r="H194" s="106"/>
      <c r="I194" s="109">
        <v>2135</v>
      </c>
      <c r="J194" s="65"/>
      <c r="K194" s="199">
        <v>5000</v>
      </c>
      <c r="L194" s="199">
        <v>4609.48</v>
      </c>
      <c r="M194" s="279">
        <v>5000</v>
      </c>
      <c r="N194" s="199">
        <v>833.2</v>
      </c>
      <c r="O194" s="279">
        <v>1789.76</v>
      </c>
      <c r="P194" s="280">
        <v>3300</v>
      </c>
      <c r="Q194" s="199">
        <v>2256.16</v>
      </c>
      <c r="R194" s="199">
        <v>3300</v>
      </c>
      <c r="S194" s="199">
        <v>3226.06</v>
      </c>
      <c r="T194" s="281"/>
    </row>
    <row r="195" spans="1:20" ht="12.75" customHeight="1">
      <c r="A195" s="39">
        <v>620</v>
      </c>
      <c r="B195" s="60"/>
      <c r="C195" s="179" t="s">
        <v>21</v>
      </c>
      <c r="D195" s="136">
        <v>2000</v>
      </c>
      <c r="E195" s="63">
        <v>253</v>
      </c>
      <c r="F195" s="63"/>
      <c r="G195" s="63">
        <v>428</v>
      </c>
      <c r="H195" s="106"/>
      <c r="I195" s="63">
        <v>691</v>
      </c>
      <c r="J195" s="65"/>
      <c r="K195" s="66">
        <v>1640</v>
      </c>
      <c r="L195" s="66">
        <v>1601.32</v>
      </c>
      <c r="M195" s="66">
        <v>1650</v>
      </c>
      <c r="N195" s="140">
        <v>641.1</v>
      </c>
      <c r="O195" s="140">
        <v>1182.76</v>
      </c>
      <c r="P195" s="66">
        <v>2650</v>
      </c>
      <c r="Q195" s="66">
        <v>1826.85</v>
      </c>
      <c r="R195" s="66">
        <v>2650</v>
      </c>
      <c r="S195" s="66">
        <v>2627.03</v>
      </c>
      <c r="T195" s="136"/>
    </row>
    <row r="196" spans="1:20" ht="12.75" customHeight="1">
      <c r="A196" s="52">
        <v>620</v>
      </c>
      <c r="B196" s="107"/>
      <c r="C196" s="88" t="s">
        <v>147</v>
      </c>
      <c r="D196" s="278">
        <v>1000</v>
      </c>
      <c r="E196" s="109">
        <v>388</v>
      </c>
      <c r="F196" s="109"/>
      <c r="G196" s="109">
        <v>641</v>
      </c>
      <c r="H196" s="106"/>
      <c r="I196" s="109">
        <v>1022</v>
      </c>
      <c r="J196" s="65"/>
      <c r="K196" s="199">
        <v>1000</v>
      </c>
      <c r="L196" s="199">
        <v>1005.02</v>
      </c>
      <c r="M196" s="279">
        <v>1000</v>
      </c>
      <c r="N196" s="199">
        <v>0</v>
      </c>
      <c r="O196" s="279">
        <v>99.44</v>
      </c>
      <c r="P196" s="280">
        <v>200</v>
      </c>
      <c r="Q196" s="199">
        <v>99.44</v>
      </c>
      <c r="R196" s="199">
        <v>200</v>
      </c>
      <c r="S196" s="199">
        <v>99.44</v>
      </c>
      <c r="T196" s="227"/>
    </row>
    <row r="197" spans="1:20" ht="12.75">
      <c r="A197" s="39">
        <v>633</v>
      </c>
      <c r="B197" s="107"/>
      <c r="C197" s="179" t="s">
        <v>148</v>
      </c>
      <c r="D197" s="136">
        <v>50</v>
      </c>
      <c r="E197" s="63">
        <v>0</v>
      </c>
      <c r="F197" s="109"/>
      <c r="G197" s="63">
        <v>24</v>
      </c>
      <c r="H197" s="106"/>
      <c r="I197" s="63">
        <v>24</v>
      </c>
      <c r="J197" s="65"/>
      <c r="K197" s="140">
        <v>250</v>
      </c>
      <c r="L197" s="66">
        <v>354.9</v>
      </c>
      <c r="M197" s="66">
        <v>250</v>
      </c>
      <c r="N197" s="140">
        <v>0</v>
      </c>
      <c r="O197" s="66">
        <v>209.39</v>
      </c>
      <c r="P197" s="66">
        <v>2500</v>
      </c>
      <c r="Q197" s="66">
        <v>877.89</v>
      </c>
      <c r="R197" s="66">
        <v>2000</v>
      </c>
      <c r="S197" s="66">
        <v>909.45</v>
      </c>
      <c r="T197" s="282"/>
    </row>
    <row r="198" spans="1:20" ht="12.75" customHeight="1">
      <c r="A198" s="52">
        <v>633</v>
      </c>
      <c r="B198" s="107"/>
      <c r="C198" s="88" t="s">
        <v>149</v>
      </c>
      <c r="D198" s="281">
        <v>2400</v>
      </c>
      <c r="E198" s="109">
        <v>2748</v>
      </c>
      <c r="F198" s="109"/>
      <c r="G198" s="109">
        <v>4542</v>
      </c>
      <c r="H198" s="106"/>
      <c r="I198" s="109">
        <v>5449</v>
      </c>
      <c r="J198" s="65"/>
      <c r="K198" s="110">
        <v>4050</v>
      </c>
      <c r="L198" s="110">
        <v>3764.95</v>
      </c>
      <c r="M198" s="163">
        <v>4000</v>
      </c>
      <c r="N198" s="199">
        <v>647.5</v>
      </c>
      <c r="O198" s="163">
        <v>939</v>
      </c>
      <c r="P198" s="280">
        <v>2000</v>
      </c>
      <c r="Q198" s="110">
        <v>1145</v>
      </c>
      <c r="R198" s="110">
        <v>1500</v>
      </c>
      <c r="S198" s="110">
        <v>1436.5</v>
      </c>
      <c r="T198" s="136"/>
    </row>
    <row r="199" spans="1:20" ht="12.75">
      <c r="A199" s="114">
        <v>634</v>
      </c>
      <c r="B199" s="115"/>
      <c r="C199" s="175" t="s">
        <v>123</v>
      </c>
      <c r="D199" s="282">
        <v>0</v>
      </c>
      <c r="E199" s="283">
        <v>0</v>
      </c>
      <c r="F199" s="283"/>
      <c r="G199" s="283">
        <v>0</v>
      </c>
      <c r="H199" s="284"/>
      <c r="I199" s="283">
        <v>0</v>
      </c>
      <c r="J199" s="285"/>
      <c r="K199" s="286">
        <v>0</v>
      </c>
      <c r="L199" s="286"/>
      <c r="M199" s="286">
        <v>0</v>
      </c>
      <c r="N199" s="287">
        <v>0</v>
      </c>
      <c r="O199" s="286">
        <v>0</v>
      </c>
      <c r="P199" s="286">
        <v>0</v>
      </c>
      <c r="Q199" s="286">
        <v>0</v>
      </c>
      <c r="R199" s="286">
        <v>0</v>
      </c>
      <c r="S199" s="286">
        <v>0</v>
      </c>
      <c r="T199" s="136"/>
    </row>
    <row r="200" spans="1:20" ht="12.75">
      <c r="A200" s="39">
        <v>637</v>
      </c>
      <c r="B200" s="60" t="s">
        <v>77</v>
      </c>
      <c r="C200" s="179" t="s">
        <v>78</v>
      </c>
      <c r="D200" s="136">
        <v>0</v>
      </c>
      <c r="E200" s="63">
        <v>0</v>
      </c>
      <c r="F200" s="63"/>
      <c r="G200" s="63">
        <v>0</v>
      </c>
      <c r="H200" s="106"/>
      <c r="I200" s="63">
        <v>0</v>
      </c>
      <c r="J200" s="65"/>
      <c r="K200" s="66">
        <v>0</v>
      </c>
      <c r="L200" s="66"/>
      <c r="M200" s="66">
        <v>0</v>
      </c>
      <c r="N200" s="140">
        <v>0</v>
      </c>
      <c r="O200" s="66">
        <v>0</v>
      </c>
      <c r="P200" s="66">
        <v>0</v>
      </c>
      <c r="Q200" s="66">
        <v>0</v>
      </c>
      <c r="R200" s="66">
        <v>0</v>
      </c>
      <c r="S200" s="66">
        <v>39</v>
      </c>
      <c r="T200" s="186"/>
    </row>
    <row r="201" spans="1:20" ht="12.75">
      <c r="A201" s="135"/>
      <c r="B201" s="135"/>
      <c r="C201" s="51"/>
      <c r="D201" s="135"/>
      <c r="E201" s="288"/>
      <c r="F201" s="288"/>
      <c r="G201" s="288"/>
      <c r="H201" s="289"/>
      <c r="I201" s="288"/>
      <c r="K201" s="290"/>
      <c r="L201" s="290"/>
      <c r="M201" s="290"/>
      <c r="N201" s="291"/>
      <c r="O201" s="290"/>
      <c r="P201" s="290"/>
      <c r="Q201" s="290"/>
      <c r="R201" s="290"/>
      <c r="S201" s="290"/>
      <c r="T201" s="292"/>
    </row>
    <row r="202" spans="1:20" s="294" customFormat="1" ht="11.25">
      <c r="A202" s="26" t="s">
        <v>150</v>
      </c>
      <c r="B202" s="293"/>
      <c r="C202" s="293"/>
      <c r="D202" s="192">
        <f>SUM(D203)</f>
        <v>0</v>
      </c>
      <c r="E202" s="241">
        <v>0</v>
      </c>
      <c r="F202" s="242">
        <v>0</v>
      </c>
      <c r="G202" s="241">
        <v>0</v>
      </c>
      <c r="H202" s="191">
        <v>0</v>
      </c>
      <c r="I202" s="241">
        <v>0</v>
      </c>
      <c r="J202" s="193">
        <v>0</v>
      </c>
      <c r="K202" s="190">
        <f>SUM(K203)</f>
        <v>0</v>
      </c>
      <c r="L202" s="193">
        <v>0</v>
      </c>
      <c r="M202" s="190">
        <v>1000</v>
      </c>
      <c r="N202" s="242">
        <v>0</v>
      </c>
      <c r="O202" s="190">
        <v>0</v>
      </c>
      <c r="P202" s="190">
        <v>1000</v>
      </c>
      <c r="Q202" s="193">
        <v>0</v>
      </c>
      <c r="R202" s="193">
        <v>0</v>
      </c>
      <c r="S202" s="193">
        <v>0</v>
      </c>
      <c r="T202" s="37">
        <v>0</v>
      </c>
    </row>
    <row r="203" spans="1:20" ht="12.75">
      <c r="A203" s="125">
        <v>637</v>
      </c>
      <c r="B203" s="126"/>
      <c r="C203" s="103" t="s">
        <v>94</v>
      </c>
      <c r="D203" s="292">
        <v>0</v>
      </c>
      <c r="E203" s="295">
        <v>0</v>
      </c>
      <c r="F203" s="295">
        <v>0</v>
      </c>
      <c r="G203" s="295">
        <v>0</v>
      </c>
      <c r="H203" s="296"/>
      <c r="I203" s="295">
        <v>0</v>
      </c>
      <c r="J203" s="297"/>
      <c r="K203" s="298">
        <v>0</v>
      </c>
      <c r="L203" s="299"/>
      <c r="M203" s="298"/>
      <c r="N203" s="298"/>
      <c r="O203" s="298">
        <v>0</v>
      </c>
      <c r="P203" s="298">
        <v>0</v>
      </c>
      <c r="Q203" s="299">
        <v>0</v>
      </c>
      <c r="R203" s="299">
        <v>0</v>
      </c>
      <c r="S203" s="299">
        <v>0</v>
      </c>
      <c r="T203" s="65"/>
    </row>
    <row r="204" spans="1:20" ht="12.75">
      <c r="A204" s="39">
        <v>637</v>
      </c>
      <c r="B204" s="60" t="s">
        <v>32</v>
      </c>
      <c r="C204" s="179" t="s">
        <v>151</v>
      </c>
      <c r="D204" s="136">
        <v>0</v>
      </c>
      <c r="E204" s="176">
        <v>0</v>
      </c>
      <c r="F204" s="176">
        <v>0</v>
      </c>
      <c r="G204" s="176">
        <v>0</v>
      </c>
      <c r="H204" s="106"/>
      <c r="I204" s="176">
        <v>0</v>
      </c>
      <c r="J204" s="65"/>
      <c r="K204" s="66">
        <v>0</v>
      </c>
      <c r="L204" s="67"/>
      <c r="M204" s="66">
        <v>1000</v>
      </c>
      <c r="N204" s="203"/>
      <c r="O204" s="66">
        <v>0</v>
      </c>
      <c r="P204" s="66">
        <v>1000</v>
      </c>
      <c r="Q204" s="67">
        <v>0</v>
      </c>
      <c r="R204" s="67">
        <v>0</v>
      </c>
      <c r="S204" s="67">
        <v>0</v>
      </c>
      <c r="T204" s="186"/>
    </row>
    <row r="205" spans="1:20" ht="12.75">
      <c r="A205" s="294"/>
      <c r="B205" s="294"/>
      <c r="C205" s="300"/>
      <c r="E205" s="183"/>
      <c r="F205" s="183"/>
      <c r="G205" s="183"/>
      <c r="H205" s="289"/>
      <c r="K205" s="3"/>
      <c r="L205" s="185"/>
      <c r="M205" s="3"/>
      <c r="N205" s="3"/>
      <c r="P205" s="3"/>
      <c r="Q205" s="185"/>
      <c r="R205" s="185"/>
      <c r="S205" s="185"/>
      <c r="T205" s="136"/>
    </row>
    <row r="206" spans="1:20" s="294" customFormat="1" ht="11.25">
      <c r="A206" s="26" t="s">
        <v>152</v>
      </c>
      <c r="B206" s="293"/>
      <c r="C206" s="293"/>
      <c r="D206" s="189">
        <f>SUM(D207,D209)</f>
        <v>3000</v>
      </c>
      <c r="E206" s="241">
        <f>E207+E209</f>
        <v>0</v>
      </c>
      <c r="F206" s="242">
        <v>0</v>
      </c>
      <c r="G206" s="241">
        <f>G207+G209</f>
        <v>716</v>
      </c>
      <c r="H206" s="191">
        <v>11.93</v>
      </c>
      <c r="I206" s="241">
        <f>I207+I209</f>
        <v>1002</v>
      </c>
      <c r="J206" s="193">
        <v>16.7</v>
      </c>
      <c r="K206" s="190">
        <f>SUM(K207,K209)</f>
        <v>3000</v>
      </c>
      <c r="L206" s="193">
        <f>L207+L208+L209</f>
        <v>3522.44</v>
      </c>
      <c r="M206" s="190">
        <v>3000</v>
      </c>
      <c r="N206" s="242">
        <f>N207+N209</f>
        <v>206.4</v>
      </c>
      <c r="O206" s="190">
        <f>O207+O208+O209</f>
        <v>13498.8</v>
      </c>
      <c r="P206" s="190">
        <f>SUM(P207:P209)</f>
        <v>28350</v>
      </c>
      <c r="Q206" s="193">
        <f>Q207+Q208+Q209</f>
        <v>28342.8</v>
      </c>
      <c r="R206" s="193">
        <f>R207+R208+R209</f>
        <v>30000</v>
      </c>
      <c r="S206" s="193">
        <f>S209</f>
        <v>28658.21</v>
      </c>
      <c r="T206" s="37">
        <f>S206/R206</f>
        <v>0.9552736666666667</v>
      </c>
    </row>
    <row r="207" spans="1:20" ht="12.75">
      <c r="A207" s="114">
        <v>633</v>
      </c>
      <c r="B207" s="115"/>
      <c r="C207" s="175" t="s">
        <v>102</v>
      </c>
      <c r="D207" s="136">
        <v>2000</v>
      </c>
      <c r="E207" s="61">
        <v>0</v>
      </c>
      <c r="F207" s="61"/>
      <c r="G207" s="61">
        <v>0</v>
      </c>
      <c r="H207" s="106"/>
      <c r="I207" s="61">
        <v>0</v>
      </c>
      <c r="J207" s="301"/>
      <c r="K207" s="66">
        <v>0</v>
      </c>
      <c r="L207" s="67"/>
      <c r="M207" s="66">
        <v>0</v>
      </c>
      <c r="N207" s="66"/>
      <c r="O207" s="66">
        <v>0</v>
      </c>
      <c r="P207" s="66">
        <v>0</v>
      </c>
      <c r="Q207" s="67">
        <v>0</v>
      </c>
      <c r="R207" s="67">
        <v>0</v>
      </c>
      <c r="S207" s="67">
        <v>0</v>
      </c>
      <c r="T207" s="302"/>
    </row>
    <row r="208" spans="1:20" s="305" customFormat="1" ht="12.75">
      <c r="A208" s="39">
        <v>633</v>
      </c>
      <c r="B208" s="60" t="s">
        <v>34</v>
      </c>
      <c r="C208" s="303" t="s">
        <v>103</v>
      </c>
      <c r="D208" s="136">
        <v>0</v>
      </c>
      <c r="E208" s="176">
        <v>0</v>
      </c>
      <c r="F208" s="176"/>
      <c r="G208" s="176">
        <v>0</v>
      </c>
      <c r="H208" s="106"/>
      <c r="I208" s="176">
        <v>0</v>
      </c>
      <c r="J208" s="301"/>
      <c r="K208" s="66">
        <v>0</v>
      </c>
      <c r="L208" s="67"/>
      <c r="M208" s="66">
        <v>0</v>
      </c>
      <c r="N208" s="304"/>
      <c r="O208" s="66">
        <v>0</v>
      </c>
      <c r="P208" s="66">
        <v>0</v>
      </c>
      <c r="Q208" s="67">
        <v>0</v>
      </c>
      <c r="R208" s="67">
        <v>0</v>
      </c>
      <c r="S208" s="67">
        <v>0</v>
      </c>
      <c r="T208" s="302"/>
    </row>
    <row r="209" spans="1:20" s="305" customFormat="1" ht="12.75">
      <c r="A209" s="180">
        <v>635</v>
      </c>
      <c r="B209" s="60" t="s">
        <v>34</v>
      </c>
      <c r="C209" s="303" t="s">
        <v>105</v>
      </c>
      <c r="D209" s="306">
        <v>1000</v>
      </c>
      <c r="E209" s="61">
        <v>0</v>
      </c>
      <c r="F209" s="42"/>
      <c r="G209" s="61">
        <v>716</v>
      </c>
      <c r="H209" s="106"/>
      <c r="I209" s="61">
        <v>1002</v>
      </c>
      <c r="J209" s="65"/>
      <c r="K209" s="66">
        <v>3000</v>
      </c>
      <c r="L209" s="307">
        <v>3522.44</v>
      </c>
      <c r="M209" s="308">
        <v>3000</v>
      </c>
      <c r="N209" s="66">
        <v>206.4</v>
      </c>
      <c r="O209" s="308">
        <v>13498.8</v>
      </c>
      <c r="P209" s="49">
        <v>28350</v>
      </c>
      <c r="Q209" s="309">
        <v>28342.8</v>
      </c>
      <c r="R209" s="309">
        <v>30000</v>
      </c>
      <c r="S209" s="307">
        <v>28658.21</v>
      </c>
      <c r="T209" s="65"/>
    </row>
    <row r="210" spans="1:20" s="305" customFormat="1" ht="12.75">
      <c r="A210" s="180"/>
      <c r="B210" s="60"/>
      <c r="C210" s="310" t="s">
        <v>153</v>
      </c>
      <c r="D210" s="302"/>
      <c r="E210" s="61"/>
      <c r="F210" s="42"/>
      <c r="G210" s="61"/>
      <c r="H210" s="106"/>
      <c r="I210" s="61"/>
      <c r="J210" s="65"/>
      <c r="K210" s="66"/>
      <c r="L210" s="307"/>
      <c r="M210" s="308"/>
      <c r="N210" s="66"/>
      <c r="O210" s="308"/>
      <c r="P210" s="311">
        <v>1932</v>
      </c>
      <c r="Q210" s="312">
        <v>1931.68</v>
      </c>
      <c r="R210" s="312">
        <v>1931.68</v>
      </c>
      <c r="S210" s="312">
        <v>1931.68</v>
      </c>
      <c r="T210" s="186"/>
    </row>
    <row r="211" spans="1:20" s="305" customFormat="1" ht="12.75">
      <c r="A211" s="270"/>
      <c r="B211" s="271"/>
      <c r="C211" s="313"/>
      <c r="D211" s="1"/>
      <c r="E211" s="314"/>
      <c r="F211" s="315"/>
      <c r="G211" s="314"/>
      <c r="H211" s="316"/>
      <c r="I211" s="314"/>
      <c r="J211" s="1"/>
      <c r="K211" s="3"/>
      <c r="L211" s="185"/>
      <c r="M211" s="3"/>
      <c r="N211" s="317"/>
      <c r="O211" s="3"/>
      <c r="P211" s="3"/>
      <c r="Q211" s="185"/>
      <c r="R211" s="185"/>
      <c r="S211" s="185"/>
      <c r="T211" s="136"/>
    </row>
    <row r="212" spans="1:20" s="294" customFormat="1" ht="11.25">
      <c r="A212" s="26" t="s">
        <v>154</v>
      </c>
      <c r="B212" s="293"/>
      <c r="C212" s="293"/>
      <c r="D212" s="192">
        <f>SUM(D213)</f>
        <v>0</v>
      </c>
      <c r="E212" s="241">
        <v>0</v>
      </c>
      <c r="F212" s="242">
        <v>0</v>
      </c>
      <c r="G212" s="241">
        <v>0</v>
      </c>
      <c r="H212" s="191">
        <v>0</v>
      </c>
      <c r="I212" s="241">
        <v>0</v>
      </c>
      <c r="J212" s="193">
        <v>0</v>
      </c>
      <c r="K212" s="190">
        <f>SUM(K213)</f>
        <v>0</v>
      </c>
      <c r="L212" s="193">
        <v>0</v>
      </c>
      <c r="M212" s="190">
        <v>0</v>
      </c>
      <c r="N212" s="242">
        <v>0</v>
      </c>
      <c r="O212" s="190">
        <v>0</v>
      </c>
      <c r="P212" s="190">
        <v>0</v>
      </c>
      <c r="Q212" s="35">
        <v>0</v>
      </c>
      <c r="R212" s="35">
        <v>0</v>
      </c>
      <c r="S212" s="35">
        <v>0</v>
      </c>
      <c r="T212" s="37">
        <v>0</v>
      </c>
    </row>
    <row r="213" spans="1:20" ht="12.75">
      <c r="A213" s="39">
        <v>637</v>
      </c>
      <c r="B213" s="60"/>
      <c r="C213" s="179" t="s">
        <v>94</v>
      </c>
      <c r="D213" s="136">
        <v>0</v>
      </c>
      <c r="E213" s="61">
        <v>0</v>
      </c>
      <c r="F213" s="61"/>
      <c r="G213" s="61">
        <v>0</v>
      </c>
      <c r="H213" s="106"/>
      <c r="I213" s="61">
        <v>0</v>
      </c>
      <c r="J213" s="65"/>
      <c r="K213" s="66">
        <v>0</v>
      </c>
      <c r="L213" s="67"/>
      <c r="M213" s="66">
        <v>0</v>
      </c>
      <c r="N213" s="66"/>
      <c r="O213" s="66">
        <v>0</v>
      </c>
      <c r="P213" s="66">
        <v>0</v>
      </c>
      <c r="Q213" s="318">
        <v>0</v>
      </c>
      <c r="R213" s="318">
        <v>0</v>
      </c>
      <c r="S213" s="318">
        <v>0</v>
      </c>
      <c r="T213" s="186"/>
    </row>
    <row r="214" spans="1:20" ht="12.75">
      <c r="A214" s="39">
        <v>637</v>
      </c>
      <c r="B214" s="60" t="s">
        <v>32</v>
      </c>
      <c r="C214" s="179" t="s">
        <v>151</v>
      </c>
      <c r="D214" s="136">
        <v>0</v>
      </c>
      <c r="E214" s="176">
        <v>0</v>
      </c>
      <c r="F214" s="176"/>
      <c r="G214" s="176">
        <v>0</v>
      </c>
      <c r="H214" s="106"/>
      <c r="I214" s="176">
        <v>0</v>
      </c>
      <c r="J214" s="65"/>
      <c r="K214" s="66">
        <v>0</v>
      </c>
      <c r="L214" s="67"/>
      <c r="M214" s="66">
        <v>0</v>
      </c>
      <c r="N214" s="203"/>
      <c r="O214" s="66">
        <v>0</v>
      </c>
      <c r="P214" s="66">
        <v>0</v>
      </c>
      <c r="Q214" s="319">
        <v>0</v>
      </c>
      <c r="R214" s="319">
        <v>0</v>
      </c>
      <c r="S214" s="319">
        <v>0</v>
      </c>
      <c r="T214" s="104"/>
    </row>
    <row r="215" spans="1:20" ht="12.75">
      <c r="A215" s="206" t="s">
        <v>155</v>
      </c>
      <c r="B215" s="207"/>
      <c r="C215" s="208" t="s">
        <v>156</v>
      </c>
      <c r="D215" s="251">
        <f>SUM(D175,D192,D202,D206,D212)</f>
        <v>79920</v>
      </c>
      <c r="E215" s="209">
        <v>26669</v>
      </c>
      <c r="F215" s="210">
        <v>27.41</v>
      </c>
      <c r="G215" s="209">
        <v>53779</v>
      </c>
      <c r="H215" s="211">
        <v>55.27</v>
      </c>
      <c r="I215" s="209">
        <f>I175+I192+I202+I206+I212</f>
        <v>80703</v>
      </c>
      <c r="J215" s="320">
        <v>82.94</v>
      </c>
      <c r="K215" s="234">
        <f>SUM(K175,K192,K202,K206,K212)</f>
        <v>105169</v>
      </c>
      <c r="L215" s="233">
        <f>L175+L192+L202+L206+L212</f>
        <v>102457.75</v>
      </c>
      <c r="M215" s="234">
        <v>107770</v>
      </c>
      <c r="N215" s="210">
        <f aca="true" t="shared" si="3" ref="N215:S215">N212+N206+N202+N192+N175</f>
        <v>18879.87</v>
      </c>
      <c r="O215" s="234">
        <f t="shared" si="3"/>
        <v>55858.799999999996</v>
      </c>
      <c r="P215" s="234">
        <f t="shared" si="3"/>
        <v>129170</v>
      </c>
      <c r="Q215" s="233">
        <f t="shared" si="3"/>
        <v>91913.60999999999</v>
      </c>
      <c r="R215" s="233">
        <f t="shared" si="3"/>
        <v>123120</v>
      </c>
      <c r="S215" s="233">
        <f t="shared" si="3"/>
        <v>120298.67</v>
      </c>
      <c r="T215" s="213">
        <f>S215/R215</f>
        <v>0.9770847141000649</v>
      </c>
    </row>
    <row r="216" spans="1:20" ht="12.75">
      <c r="A216" s="235"/>
      <c r="B216" s="51"/>
      <c r="C216" s="225"/>
      <c r="D216" s="76"/>
      <c r="E216" s="236"/>
      <c r="F216" s="236"/>
      <c r="G216" s="236"/>
      <c r="H216" s="237"/>
      <c r="I216" s="236"/>
      <c r="J216" s="76"/>
      <c r="K216" s="76"/>
      <c r="L216" s="76"/>
      <c r="M216" s="76"/>
      <c r="N216" s="76"/>
      <c r="O216" s="238"/>
      <c r="P216" s="76"/>
      <c r="Q216" s="76"/>
      <c r="R216" s="76"/>
      <c r="S216" s="76"/>
      <c r="T216" s="76"/>
    </row>
    <row r="217" spans="1:20" ht="12.75">
      <c r="A217" s="235"/>
      <c r="B217" s="51"/>
      <c r="C217" s="225"/>
      <c r="D217" s="76"/>
      <c r="E217" s="236"/>
      <c r="F217" s="236"/>
      <c r="G217" s="236"/>
      <c r="H217" s="237"/>
      <c r="I217" s="236"/>
      <c r="J217" s="76"/>
      <c r="K217" s="76"/>
      <c r="L217" s="76"/>
      <c r="M217" s="76"/>
      <c r="N217" s="76"/>
      <c r="O217" s="238"/>
      <c r="P217" s="76"/>
      <c r="Q217" s="76"/>
      <c r="R217" s="76"/>
      <c r="S217" s="76"/>
      <c r="T217" s="76"/>
    </row>
    <row r="218" spans="1:20" ht="12.75" hidden="1">
      <c r="A218" s="235"/>
      <c r="B218" s="51"/>
      <c r="C218" s="225"/>
      <c r="D218" s="76"/>
      <c r="E218" s="236"/>
      <c r="F218" s="236"/>
      <c r="G218" s="236"/>
      <c r="H218" s="237"/>
      <c r="I218" s="236"/>
      <c r="J218" s="76"/>
      <c r="K218" s="76"/>
      <c r="L218" s="76"/>
      <c r="M218" s="76"/>
      <c r="N218" s="76"/>
      <c r="O218" s="238"/>
      <c r="P218" s="76"/>
      <c r="Q218" s="76"/>
      <c r="R218" s="76"/>
      <c r="S218" s="76"/>
      <c r="T218" s="76"/>
    </row>
    <row r="219" spans="1:20" ht="12.75" hidden="1">
      <c r="A219" s="235"/>
      <c r="B219" s="51"/>
      <c r="C219" s="225"/>
      <c r="D219" s="76"/>
      <c r="E219" s="236"/>
      <c r="F219" s="236"/>
      <c r="G219" s="236"/>
      <c r="H219" s="237"/>
      <c r="I219" s="236"/>
      <c r="J219" s="76"/>
      <c r="K219" s="76"/>
      <c r="L219" s="76"/>
      <c r="M219" s="76"/>
      <c r="N219" s="76"/>
      <c r="O219" s="238"/>
      <c r="P219" s="76"/>
      <c r="Q219" s="76"/>
      <c r="R219" s="76"/>
      <c r="S219" s="76"/>
      <c r="T219" s="76"/>
    </row>
    <row r="220" spans="1:20" ht="12.75" hidden="1">
      <c r="A220" s="235"/>
      <c r="B220" s="51"/>
      <c r="C220" s="225"/>
      <c r="D220" s="76"/>
      <c r="E220" s="236"/>
      <c r="F220" s="236"/>
      <c r="G220" s="236"/>
      <c r="H220" s="237"/>
      <c r="I220" s="236"/>
      <c r="J220" s="76"/>
      <c r="K220" s="76"/>
      <c r="L220" s="76"/>
      <c r="M220" s="76"/>
      <c r="N220" s="76"/>
      <c r="O220" s="238"/>
      <c r="P220" s="76"/>
      <c r="Q220" s="76"/>
      <c r="R220" s="76"/>
      <c r="S220" s="76"/>
      <c r="T220" s="76"/>
    </row>
    <row r="221" spans="1:20" ht="12.75">
      <c r="A221" s="235"/>
      <c r="B221" s="51"/>
      <c r="C221" s="225"/>
      <c r="D221" s="76"/>
      <c r="E221" s="236"/>
      <c r="F221" s="236"/>
      <c r="G221" s="236"/>
      <c r="H221" s="237"/>
      <c r="I221" s="236"/>
      <c r="J221" s="76"/>
      <c r="K221" s="76"/>
      <c r="L221" s="76"/>
      <c r="M221" s="76"/>
      <c r="N221" s="76"/>
      <c r="O221" s="238"/>
      <c r="P221" s="76"/>
      <c r="Q221" s="76"/>
      <c r="R221" s="76"/>
      <c r="S221" s="76"/>
      <c r="T221" s="76"/>
    </row>
    <row r="222" spans="1:20" ht="12.75">
      <c r="A222" s="235"/>
      <c r="B222" s="51"/>
      <c r="C222" s="225"/>
      <c r="D222" s="76"/>
      <c r="E222" s="236"/>
      <c r="F222" s="236"/>
      <c r="G222" s="236"/>
      <c r="H222" s="237"/>
      <c r="I222" s="236"/>
      <c r="J222" s="76"/>
      <c r="K222" s="76"/>
      <c r="L222" s="76"/>
      <c r="M222" s="76"/>
      <c r="N222" s="76"/>
      <c r="O222" s="238"/>
      <c r="P222" s="76"/>
      <c r="Q222" s="76"/>
      <c r="R222" s="76"/>
      <c r="S222" s="76"/>
      <c r="T222" s="76"/>
    </row>
    <row r="223" spans="1:20" ht="12.75">
      <c r="A223" s="235"/>
      <c r="B223" s="51"/>
      <c r="C223" s="225"/>
      <c r="D223" s="76"/>
      <c r="E223" s="236"/>
      <c r="F223" s="236"/>
      <c r="G223" s="236"/>
      <c r="H223" s="237"/>
      <c r="I223" s="236"/>
      <c r="J223" s="76"/>
      <c r="K223" s="76"/>
      <c r="L223" s="76"/>
      <c r="M223" s="76"/>
      <c r="N223" s="76"/>
      <c r="O223" s="238"/>
      <c r="P223" s="76"/>
      <c r="Q223" s="76"/>
      <c r="R223" s="76"/>
      <c r="S223" s="76"/>
      <c r="T223" s="76"/>
    </row>
    <row r="224" spans="1:20" ht="12.75">
      <c r="A224" s="235"/>
      <c r="B224" s="51"/>
      <c r="C224" s="225"/>
      <c r="D224" s="76"/>
      <c r="E224" s="236"/>
      <c r="F224" s="236"/>
      <c r="G224" s="236"/>
      <c r="H224" s="237"/>
      <c r="I224" s="236"/>
      <c r="J224" s="76"/>
      <c r="K224" s="76"/>
      <c r="L224" s="76"/>
      <c r="M224" s="76"/>
      <c r="N224" s="76"/>
      <c r="O224" s="238"/>
      <c r="P224" s="76"/>
      <c r="Q224" s="76"/>
      <c r="R224" s="76"/>
      <c r="S224" s="76"/>
      <c r="T224" s="76"/>
    </row>
    <row r="225" spans="1:20" ht="12.75">
      <c r="A225" s="235"/>
      <c r="B225" s="51"/>
      <c r="C225" s="225"/>
      <c r="D225" s="76"/>
      <c r="E225" s="236"/>
      <c r="F225" s="236"/>
      <c r="G225" s="236"/>
      <c r="H225" s="237"/>
      <c r="I225" s="236"/>
      <c r="J225" s="76"/>
      <c r="K225" s="76"/>
      <c r="L225" s="76"/>
      <c r="M225" s="76"/>
      <c r="N225" s="76"/>
      <c r="O225" s="238"/>
      <c r="P225" s="76"/>
      <c r="Q225" s="76"/>
      <c r="R225" s="76"/>
      <c r="S225" s="76"/>
      <c r="T225" s="76"/>
    </row>
    <row r="226" spans="1:20" ht="12.75">
      <c r="A226" s="235"/>
      <c r="B226" s="51"/>
      <c r="C226" s="225"/>
      <c r="D226" s="76"/>
      <c r="E226" s="236"/>
      <c r="F226" s="236"/>
      <c r="G226" s="236"/>
      <c r="H226" s="237"/>
      <c r="I226" s="236"/>
      <c r="J226" s="76"/>
      <c r="K226" s="76"/>
      <c r="L226" s="76"/>
      <c r="M226" s="76"/>
      <c r="N226" s="76"/>
      <c r="O226" s="238"/>
      <c r="P226" s="76"/>
      <c r="Q226" s="76"/>
      <c r="R226" s="76"/>
      <c r="S226" s="76"/>
      <c r="T226" s="76"/>
    </row>
    <row r="227" spans="1:20" ht="12.75">
      <c r="A227" s="235"/>
      <c r="B227" s="51"/>
      <c r="C227" s="225"/>
      <c r="D227" s="76"/>
      <c r="E227" s="236"/>
      <c r="F227" s="236"/>
      <c r="G227" s="236"/>
      <c r="H227" s="237"/>
      <c r="I227" s="236"/>
      <c r="J227" s="76"/>
      <c r="K227" s="76"/>
      <c r="L227" s="76"/>
      <c r="M227" s="76"/>
      <c r="N227" s="76"/>
      <c r="O227" s="238"/>
      <c r="P227" s="76"/>
      <c r="Q227" s="76"/>
      <c r="R227" s="76"/>
      <c r="S227" s="76"/>
      <c r="T227" s="76"/>
    </row>
    <row r="228" spans="1:20" ht="12.75">
      <c r="A228" s="235"/>
      <c r="B228" s="51"/>
      <c r="C228" s="225"/>
      <c r="D228" s="76"/>
      <c r="E228" s="236"/>
      <c r="F228" s="236"/>
      <c r="G228" s="236"/>
      <c r="H228" s="237"/>
      <c r="I228" s="236"/>
      <c r="J228" s="76"/>
      <c r="K228" s="76"/>
      <c r="L228" s="76"/>
      <c r="M228" s="76"/>
      <c r="N228" s="76"/>
      <c r="O228" s="238"/>
      <c r="P228" s="76"/>
      <c r="Q228" s="76"/>
      <c r="R228" s="76"/>
      <c r="S228" s="76"/>
      <c r="T228" s="76"/>
    </row>
    <row r="229" spans="1:20" ht="12.75">
      <c r="A229" s="235"/>
      <c r="B229" s="51"/>
      <c r="C229" s="225"/>
      <c r="D229" s="76"/>
      <c r="E229" s="236"/>
      <c r="F229" s="236"/>
      <c r="G229" s="236"/>
      <c r="H229" s="237"/>
      <c r="I229" s="236"/>
      <c r="J229" s="76"/>
      <c r="K229" s="76"/>
      <c r="L229" s="76"/>
      <c r="M229" s="76"/>
      <c r="N229" s="76"/>
      <c r="O229" s="238"/>
      <c r="P229" s="76"/>
      <c r="Q229" s="76"/>
      <c r="R229" s="76"/>
      <c r="S229" s="76"/>
      <c r="T229" s="76"/>
    </row>
    <row r="230" spans="1:20" ht="12.75" hidden="1">
      <c r="A230" s="235"/>
      <c r="B230" s="51"/>
      <c r="C230" s="225"/>
      <c r="D230" s="76"/>
      <c r="E230" s="236"/>
      <c r="F230" s="236"/>
      <c r="G230" s="236"/>
      <c r="H230" s="237"/>
      <c r="I230" s="236"/>
      <c r="J230" s="76"/>
      <c r="K230" s="76"/>
      <c r="L230" s="76"/>
      <c r="M230" s="76"/>
      <c r="N230" s="76"/>
      <c r="O230" s="238"/>
      <c r="P230" s="76"/>
      <c r="Q230" s="76"/>
      <c r="R230" s="76"/>
      <c r="S230" s="76"/>
      <c r="T230" s="76"/>
    </row>
    <row r="231" spans="1:20" ht="12.75" hidden="1">
      <c r="A231" s="235"/>
      <c r="B231" s="51"/>
      <c r="C231" s="225"/>
      <c r="D231" s="76"/>
      <c r="E231" s="236"/>
      <c r="F231" s="236"/>
      <c r="G231" s="236"/>
      <c r="H231" s="237"/>
      <c r="I231" s="236"/>
      <c r="J231" s="76"/>
      <c r="K231" s="76"/>
      <c r="L231" s="76"/>
      <c r="M231" s="76"/>
      <c r="N231" s="76"/>
      <c r="O231" s="238"/>
      <c r="P231" s="76"/>
      <c r="Q231" s="76"/>
      <c r="R231" s="76"/>
      <c r="S231" s="76"/>
      <c r="T231" s="8"/>
    </row>
    <row r="232" spans="1:20" ht="12.75">
      <c r="A232" s="235"/>
      <c r="B232" s="51"/>
      <c r="C232" s="225"/>
      <c r="D232" s="76"/>
      <c r="E232" s="236"/>
      <c r="F232" s="236"/>
      <c r="G232" s="236"/>
      <c r="H232" s="237"/>
      <c r="I232" s="236"/>
      <c r="J232" s="76"/>
      <c r="K232" s="76"/>
      <c r="L232" s="76"/>
      <c r="M232" s="76"/>
      <c r="N232" s="76"/>
      <c r="O232" s="238"/>
      <c r="P232" s="76"/>
      <c r="Q232" s="76"/>
      <c r="R232" s="76"/>
      <c r="S232" s="76"/>
      <c r="T232" s="76"/>
    </row>
    <row r="233" spans="1:20" ht="12.75">
      <c r="A233" s="235"/>
      <c r="B233" s="51"/>
      <c r="C233" s="225"/>
      <c r="D233" s="236"/>
      <c r="E233" s="236"/>
      <c r="F233" s="236"/>
      <c r="G233" s="236"/>
      <c r="H233" s="237"/>
      <c r="I233" s="236"/>
      <c r="J233" s="899" t="s">
        <v>157</v>
      </c>
      <c r="K233" s="899"/>
      <c r="L233" s="899"/>
      <c r="M233" s="899"/>
      <c r="N233" s="899"/>
      <c r="O233" s="899"/>
      <c r="P233" s="899"/>
      <c r="Q233" s="899"/>
      <c r="R233" s="8"/>
      <c r="T233" s="217"/>
    </row>
    <row r="234" spans="1:20" ht="12.75">
      <c r="A234" s="235"/>
      <c r="B234" s="51"/>
      <c r="C234" s="225"/>
      <c r="D234" s="76"/>
      <c r="E234" s="236"/>
      <c r="F234" s="236"/>
      <c r="G234" s="236"/>
      <c r="H234" s="237"/>
      <c r="I234" s="236"/>
      <c r="J234" s="76"/>
      <c r="K234" s="76"/>
      <c r="L234" s="76"/>
      <c r="M234" s="76"/>
      <c r="N234" s="76"/>
      <c r="O234" s="238"/>
      <c r="P234" s="76"/>
      <c r="Q234" s="76"/>
      <c r="R234" s="76"/>
      <c r="S234" s="76"/>
      <c r="T234" s="263"/>
    </row>
    <row r="235" spans="1:20" s="153" customFormat="1" ht="25.5">
      <c r="A235" s="12" t="s">
        <v>1</v>
      </c>
      <c r="B235" s="13"/>
      <c r="C235" s="14"/>
      <c r="D235" s="15">
        <v>2012</v>
      </c>
      <c r="E235" s="218" t="s">
        <v>4</v>
      </c>
      <c r="F235" s="18" t="s">
        <v>5</v>
      </c>
      <c r="G235" s="218" t="s">
        <v>6</v>
      </c>
      <c r="H235" s="18" t="s">
        <v>5</v>
      </c>
      <c r="I235" s="218" t="s">
        <v>7</v>
      </c>
      <c r="J235" s="18" t="s">
        <v>5</v>
      </c>
      <c r="K235" s="20" t="s">
        <v>8</v>
      </c>
      <c r="L235" s="20" t="s">
        <v>9</v>
      </c>
      <c r="M235" s="240">
        <v>2013</v>
      </c>
      <c r="N235" s="20" t="s">
        <v>10</v>
      </c>
      <c r="O235" s="22" t="s">
        <v>11</v>
      </c>
      <c r="P235" s="21" t="s">
        <v>12</v>
      </c>
      <c r="Q235" s="20" t="s">
        <v>13</v>
      </c>
      <c r="R235" s="20" t="s">
        <v>14</v>
      </c>
      <c r="S235" s="219" t="s">
        <v>15</v>
      </c>
      <c r="T235" s="220" t="s">
        <v>5</v>
      </c>
    </row>
    <row r="236" spans="1:20" s="294" customFormat="1" ht="11.25">
      <c r="A236" s="26" t="s">
        <v>158</v>
      </c>
      <c r="B236" s="293"/>
      <c r="C236" s="293"/>
      <c r="D236" s="189">
        <f>SUM(D237,D238,D241,D242,D243)</f>
        <v>72000</v>
      </c>
      <c r="E236" s="241">
        <f>E237+E238+E241+E242+E243</f>
        <v>35177</v>
      </c>
      <c r="F236" s="242">
        <v>58.14</v>
      </c>
      <c r="G236" s="241">
        <f>G237+G238+G241+G242+G243+G246</f>
        <v>46569</v>
      </c>
      <c r="H236" s="191">
        <v>76.97</v>
      </c>
      <c r="I236" s="241">
        <f>I237+I238+I241+I242+I243+I246</f>
        <v>52834</v>
      </c>
      <c r="J236" s="192">
        <v>87.33</v>
      </c>
      <c r="K236" s="190">
        <f>SUM(K237,K238,K241,K242,K243)</f>
        <v>72000</v>
      </c>
      <c r="L236" s="190">
        <f>L243</f>
        <v>72621.37</v>
      </c>
      <c r="M236" s="190">
        <v>72000</v>
      </c>
      <c r="N236" s="242">
        <f>N237+N238+N241+N242+N243+N246</f>
        <v>15848.21</v>
      </c>
      <c r="O236" s="190">
        <v>36986.79</v>
      </c>
      <c r="P236" s="190">
        <v>72000</v>
      </c>
      <c r="Q236" s="190">
        <f>Q243</f>
        <v>48279.53</v>
      </c>
      <c r="R236" s="190">
        <f>R243+R244+R245</f>
        <v>68650</v>
      </c>
      <c r="S236" s="190">
        <f>SUM(S237:S246)</f>
        <v>74200.28</v>
      </c>
      <c r="T236" s="37">
        <f>S236/R236</f>
        <v>1.0808489439184268</v>
      </c>
    </row>
    <row r="237" spans="1:20" s="76" customFormat="1" ht="12.75">
      <c r="A237" s="39">
        <v>633</v>
      </c>
      <c r="B237" s="60"/>
      <c r="C237" s="179" t="s">
        <v>102</v>
      </c>
      <c r="D237" s="136">
        <v>0</v>
      </c>
      <c r="E237" s="61">
        <v>0</v>
      </c>
      <c r="F237" s="42"/>
      <c r="G237" s="61">
        <v>0</v>
      </c>
      <c r="H237" s="106"/>
      <c r="I237" s="61">
        <v>0</v>
      </c>
      <c r="J237" s="65"/>
      <c r="K237" s="66">
        <v>0</v>
      </c>
      <c r="L237" s="136"/>
      <c r="M237" s="66"/>
      <c r="N237" s="66"/>
      <c r="O237" s="66"/>
      <c r="P237" s="66"/>
      <c r="Q237" s="67"/>
      <c r="R237" s="67">
        <v>0</v>
      </c>
      <c r="S237" s="67">
        <v>0</v>
      </c>
      <c r="T237" s="136"/>
    </row>
    <row r="238" spans="1:20" s="305" customFormat="1" ht="12.75">
      <c r="A238" s="39">
        <v>634</v>
      </c>
      <c r="B238" s="60"/>
      <c r="C238" s="179" t="s">
        <v>123</v>
      </c>
      <c r="D238" s="136">
        <f>SUM(D239,D240)</f>
        <v>0</v>
      </c>
      <c r="E238" s="61">
        <v>0</v>
      </c>
      <c r="F238" s="42"/>
      <c r="G238" s="61">
        <v>0</v>
      </c>
      <c r="H238" s="106"/>
      <c r="I238" s="61">
        <v>0</v>
      </c>
      <c r="J238" s="65"/>
      <c r="K238" s="66">
        <f>SUM(K239,K240)</f>
        <v>0</v>
      </c>
      <c r="L238" s="136"/>
      <c r="M238" s="66"/>
      <c r="N238" s="66"/>
      <c r="O238" s="66"/>
      <c r="P238" s="66"/>
      <c r="Q238" s="67"/>
      <c r="R238" s="67">
        <v>0</v>
      </c>
      <c r="S238" s="67">
        <v>0</v>
      </c>
      <c r="T238" s="136"/>
    </row>
    <row r="239" spans="1:20" ht="12.75">
      <c r="A239" s="39">
        <v>634</v>
      </c>
      <c r="B239" s="60" t="s">
        <v>28</v>
      </c>
      <c r="C239" s="179" t="s">
        <v>159</v>
      </c>
      <c r="D239" s="136">
        <v>0</v>
      </c>
      <c r="E239" s="176">
        <v>0</v>
      </c>
      <c r="F239" s="172"/>
      <c r="G239" s="176">
        <v>0</v>
      </c>
      <c r="H239" s="106"/>
      <c r="I239" s="176">
        <v>0</v>
      </c>
      <c r="J239" s="65"/>
      <c r="K239" s="66">
        <v>0</v>
      </c>
      <c r="L239" s="136"/>
      <c r="M239" s="66"/>
      <c r="N239" s="203"/>
      <c r="O239" s="66"/>
      <c r="P239" s="66"/>
      <c r="Q239" s="67"/>
      <c r="R239" s="67">
        <v>0</v>
      </c>
      <c r="S239" s="67">
        <v>0</v>
      </c>
      <c r="T239" s="136"/>
    </row>
    <row r="240" spans="1:20" ht="12.75">
      <c r="A240" s="39">
        <v>634</v>
      </c>
      <c r="B240" s="60" t="s">
        <v>30</v>
      </c>
      <c r="C240" s="179" t="s">
        <v>125</v>
      </c>
      <c r="D240" s="136">
        <v>0</v>
      </c>
      <c r="E240" s="176">
        <v>0</v>
      </c>
      <c r="F240" s="172"/>
      <c r="G240" s="176">
        <v>0</v>
      </c>
      <c r="H240" s="106"/>
      <c r="I240" s="176">
        <v>0</v>
      </c>
      <c r="J240" s="65"/>
      <c r="K240" s="66">
        <v>0</v>
      </c>
      <c r="L240" s="136"/>
      <c r="M240" s="66"/>
      <c r="N240" s="203"/>
      <c r="O240" s="66"/>
      <c r="P240" s="66"/>
      <c r="Q240" s="67"/>
      <c r="R240" s="67">
        <v>0</v>
      </c>
      <c r="S240" s="67">
        <v>0</v>
      </c>
      <c r="T240" s="136"/>
    </row>
    <row r="241" spans="1:20" ht="12.75">
      <c r="A241" s="39">
        <v>635</v>
      </c>
      <c r="B241" s="60"/>
      <c r="C241" s="179" t="s">
        <v>105</v>
      </c>
      <c r="D241" s="136">
        <v>0</v>
      </c>
      <c r="E241" s="61">
        <v>0</v>
      </c>
      <c r="F241" s="42"/>
      <c r="G241" s="61">
        <v>0</v>
      </c>
      <c r="H241" s="106"/>
      <c r="I241" s="61">
        <v>0</v>
      </c>
      <c r="J241" s="65"/>
      <c r="K241" s="66">
        <v>0</v>
      </c>
      <c r="L241" s="136"/>
      <c r="M241" s="66"/>
      <c r="N241" s="66"/>
      <c r="O241" s="66"/>
      <c r="P241" s="66"/>
      <c r="Q241" s="67"/>
      <c r="R241" s="67">
        <v>0</v>
      </c>
      <c r="S241" s="67">
        <v>0</v>
      </c>
      <c r="T241" s="136"/>
    </row>
    <row r="242" spans="1:20" ht="12.75">
      <c r="A242" s="39">
        <v>636</v>
      </c>
      <c r="B242" s="60"/>
      <c r="C242" s="179" t="s">
        <v>160</v>
      </c>
      <c r="D242" s="136">
        <v>0</v>
      </c>
      <c r="E242" s="61">
        <v>0</v>
      </c>
      <c r="F242" s="42"/>
      <c r="G242" s="61">
        <v>0</v>
      </c>
      <c r="H242" s="106"/>
      <c r="I242" s="61">
        <v>0</v>
      </c>
      <c r="J242" s="65"/>
      <c r="K242" s="66">
        <v>0</v>
      </c>
      <c r="L242" s="136"/>
      <c r="M242" s="66"/>
      <c r="N242" s="66"/>
      <c r="O242" s="66"/>
      <c r="P242" s="66"/>
      <c r="Q242" s="67"/>
      <c r="R242" s="67">
        <v>0</v>
      </c>
      <c r="S242" s="67">
        <v>0</v>
      </c>
      <c r="T242" s="136"/>
    </row>
    <row r="243" spans="1:20" ht="12.75">
      <c r="A243" s="114">
        <v>637</v>
      </c>
      <c r="B243" s="115"/>
      <c r="C243" s="321" t="s">
        <v>94</v>
      </c>
      <c r="D243" s="136">
        <v>72000</v>
      </c>
      <c r="E243" s="63">
        <v>35177</v>
      </c>
      <c r="F243" s="63"/>
      <c r="G243" s="63">
        <v>21379</v>
      </c>
      <c r="H243" s="106"/>
      <c r="I243" s="63">
        <v>27644</v>
      </c>
      <c r="J243" s="65"/>
      <c r="K243" s="66">
        <v>72000</v>
      </c>
      <c r="L243" s="136">
        <v>72621.37</v>
      </c>
      <c r="M243" s="66">
        <v>72000</v>
      </c>
      <c r="N243" s="140">
        <v>15848.21</v>
      </c>
      <c r="O243" s="66">
        <v>36986.79</v>
      </c>
      <c r="P243" s="66">
        <v>72000</v>
      </c>
      <c r="Q243" s="67">
        <v>48279.53</v>
      </c>
      <c r="R243" s="66">
        <v>60000</v>
      </c>
      <c r="S243" s="66">
        <v>65550.28</v>
      </c>
      <c r="T243" s="65"/>
    </row>
    <row r="244" spans="1:20" ht="12.75">
      <c r="A244" s="322">
        <v>637</v>
      </c>
      <c r="B244" s="322" t="s">
        <v>19</v>
      </c>
      <c r="C244" s="323" t="s">
        <v>161</v>
      </c>
      <c r="D244" s="154"/>
      <c r="E244" s="109"/>
      <c r="F244" s="109"/>
      <c r="G244" s="109"/>
      <c r="H244" s="129"/>
      <c r="I244" s="109"/>
      <c r="J244" s="119"/>
      <c r="K244" s="110"/>
      <c r="L244" s="154"/>
      <c r="M244" s="110"/>
      <c r="N244" s="199"/>
      <c r="O244" s="110"/>
      <c r="P244" s="110"/>
      <c r="Q244" s="120"/>
      <c r="R244" s="110">
        <v>6365</v>
      </c>
      <c r="S244" s="110">
        <v>6365</v>
      </c>
      <c r="T244" s="186"/>
    </row>
    <row r="245" spans="1:20" ht="12.75">
      <c r="A245" s="135">
        <v>637</v>
      </c>
      <c r="B245" s="135" t="s">
        <v>19</v>
      </c>
      <c r="C245" s="214" t="s">
        <v>161</v>
      </c>
      <c r="D245" s="136"/>
      <c r="E245" s="63"/>
      <c r="F245" s="63"/>
      <c r="G245" s="63"/>
      <c r="H245" s="106"/>
      <c r="I245" s="63"/>
      <c r="J245" s="65"/>
      <c r="K245" s="66"/>
      <c r="L245" s="136"/>
      <c r="M245" s="66"/>
      <c r="N245" s="140"/>
      <c r="O245" s="66"/>
      <c r="P245" s="66"/>
      <c r="Q245" s="67"/>
      <c r="R245" s="66">
        <v>2285</v>
      </c>
      <c r="S245" s="66">
        <v>2285</v>
      </c>
      <c r="T245" s="136"/>
    </row>
    <row r="246" spans="1:20" ht="12.75">
      <c r="A246" s="39">
        <v>637</v>
      </c>
      <c r="B246" s="60"/>
      <c r="C246" s="179" t="s">
        <v>162</v>
      </c>
      <c r="D246" s="136">
        <v>0</v>
      </c>
      <c r="E246" s="63">
        <v>0</v>
      </c>
      <c r="F246" s="63"/>
      <c r="G246" s="63">
        <v>25190</v>
      </c>
      <c r="H246" s="106"/>
      <c r="I246" s="63">
        <v>25190</v>
      </c>
      <c r="J246" s="65"/>
      <c r="K246" s="66">
        <v>0</v>
      </c>
      <c r="L246" s="136"/>
      <c r="M246" s="66"/>
      <c r="N246" s="142"/>
      <c r="O246" s="66"/>
      <c r="P246" s="66"/>
      <c r="Q246" s="67">
        <v>0</v>
      </c>
      <c r="R246" s="67">
        <v>0</v>
      </c>
      <c r="S246" s="67">
        <v>0</v>
      </c>
      <c r="T246" s="136"/>
    </row>
    <row r="247" spans="1:20" ht="12.75">
      <c r="A247" s="76"/>
      <c r="B247" s="76"/>
      <c r="C247" s="76"/>
      <c r="E247" s="324"/>
      <c r="F247" s="245"/>
      <c r="G247" s="324"/>
      <c r="H247" s="246"/>
      <c r="I247" s="324"/>
      <c r="J247" s="76"/>
      <c r="K247" s="3"/>
      <c r="M247" s="3"/>
      <c r="N247" s="246"/>
      <c r="P247" s="3"/>
      <c r="T247" s="136"/>
    </row>
    <row r="248" spans="1:20" s="294" customFormat="1" ht="11.25">
      <c r="A248" s="26" t="s">
        <v>163</v>
      </c>
      <c r="B248" s="293"/>
      <c r="C248" s="293"/>
      <c r="D248" s="189">
        <f>SUM(D249,D250,D251,D252,D253,D258)</f>
        <v>25000</v>
      </c>
      <c r="E248" s="241">
        <v>10202</v>
      </c>
      <c r="F248" s="242">
        <v>36.7</v>
      </c>
      <c r="G248" s="241">
        <v>13832</v>
      </c>
      <c r="H248" s="191">
        <v>49.78</v>
      </c>
      <c r="I248" s="241">
        <f>I249+I250+I251+I252+I253+I258</f>
        <v>18102</v>
      </c>
      <c r="J248" s="192">
        <v>65.12</v>
      </c>
      <c r="K248" s="190">
        <f>SUM(K249,K250,K251,K252,K253,K258)</f>
        <v>25000</v>
      </c>
      <c r="L248" s="190">
        <f>L249+L250+L251+L253+L258+L257</f>
        <v>22485.36</v>
      </c>
      <c r="M248" s="190">
        <v>25000</v>
      </c>
      <c r="N248" s="242">
        <f>N249+N250+N251+N252+N253+N257+N258</f>
        <v>6381.330000000001</v>
      </c>
      <c r="O248" s="190">
        <f>O249+O250+O251+O252+O253+O257+O258</f>
        <v>11541.41</v>
      </c>
      <c r="P248" s="190">
        <v>25000</v>
      </c>
      <c r="Q248" s="190">
        <f>Q249+Q250+Q251+Q252+Q253+Q257+Q258</f>
        <v>18410.92</v>
      </c>
      <c r="R248" s="190">
        <f>R249+R250+R251+R252+R253+R257+R258</f>
        <v>24550</v>
      </c>
      <c r="S248" s="190">
        <f>S249+S250+S251+S252+S253+S258</f>
        <v>23367.730000000003</v>
      </c>
      <c r="T248" s="37">
        <f>S248/R248</f>
        <v>0.9518423625254584</v>
      </c>
    </row>
    <row r="249" spans="1:20" s="76" customFormat="1" ht="12.75">
      <c r="A249" s="180">
        <v>610</v>
      </c>
      <c r="B249" s="179"/>
      <c r="C249" s="179" t="s">
        <v>17</v>
      </c>
      <c r="D249" s="136">
        <v>5000</v>
      </c>
      <c r="E249" s="43">
        <v>1201</v>
      </c>
      <c r="F249" s="43"/>
      <c r="G249" s="43">
        <v>2316</v>
      </c>
      <c r="H249" s="45"/>
      <c r="I249" s="43">
        <v>3498</v>
      </c>
      <c r="J249" s="301"/>
      <c r="K249" s="66">
        <v>5000</v>
      </c>
      <c r="L249" s="136">
        <v>4752.19</v>
      </c>
      <c r="M249" s="66">
        <v>5000</v>
      </c>
      <c r="N249" s="168">
        <v>1191.45</v>
      </c>
      <c r="O249" s="66">
        <v>2368.7</v>
      </c>
      <c r="P249" s="66">
        <v>5000</v>
      </c>
      <c r="Q249" s="66">
        <v>3566.73</v>
      </c>
      <c r="R249" s="66">
        <v>5000</v>
      </c>
      <c r="S249" s="66">
        <v>4981.29</v>
      </c>
      <c r="T249" s="136"/>
    </row>
    <row r="250" spans="1:20" s="305" customFormat="1" ht="12.75">
      <c r="A250" s="180">
        <v>620</v>
      </c>
      <c r="B250" s="179"/>
      <c r="C250" s="179" t="s">
        <v>21</v>
      </c>
      <c r="D250" s="136">
        <v>1500</v>
      </c>
      <c r="E250" s="43">
        <v>442</v>
      </c>
      <c r="F250" s="43"/>
      <c r="G250" s="43">
        <v>736</v>
      </c>
      <c r="H250" s="45"/>
      <c r="I250" s="43">
        <v>1177</v>
      </c>
      <c r="J250" s="301"/>
      <c r="K250" s="66">
        <v>1500</v>
      </c>
      <c r="L250" s="136">
        <v>1807.38</v>
      </c>
      <c r="M250" s="66">
        <v>1500</v>
      </c>
      <c r="N250" s="168">
        <v>441.36</v>
      </c>
      <c r="O250" s="66">
        <v>882.72</v>
      </c>
      <c r="P250" s="66">
        <v>1500</v>
      </c>
      <c r="Q250" s="66">
        <v>1327.05</v>
      </c>
      <c r="R250" s="66">
        <v>1800</v>
      </c>
      <c r="S250" s="66">
        <v>1867.1</v>
      </c>
      <c r="T250" s="136"/>
    </row>
    <row r="251" spans="1:20" s="305" customFormat="1" ht="12.75">
      <c r="A251" s="325">
        <v>632</v>
      </c>
      <c r="B251" s="326"/>
      <c r="C251" s="327" t="s">
        <v>101</v>
      </c>
      <c r="D251" s="136">
        <v>7000</v>
      </c>
      <c r="E251" s="43">
        <v>2523</v>
      </c>
      <c r="F251" s="43"/>
      <c r="G251" s="43">
        <v>3676</v>
      </c>
      <c r="H251" s="45"/>
      <c r="I251" s="43">
        <v>4486</v>
      </c>
      <c r="J251" s="301"/>
      <c r="K251" s="66">
        <v>5500</v>
      </c>
      <c r="L251" s="136">
        <v>4480.36</v>
      </c>
      <c r="M251" s="66">
        <v>5500</v>
      </c>
      <c r="N251" s="168">
        <v>1041.24</v>
      </c>
      <c r="O251" s="66">
        <v>2199.54</v>
      </c>
      <c r="P251" s="66">
        <v>5500</v>
      </c>
      <c r="Q251" s="66">
        <v>3357.84</v>
      </c>
      <c r="R251" s="66">
        <v>5000</v>
      </c>
      <c r="S251" s="66">
        <v>4130.04</v>
      </c>
      <c r="T251" s="136"/>
    </row>
    <row r="252" spans="1:20" s="305" customFormat="1" ht="12.75">
      <c r="A252" s="180">
        <v>633</v>
      </c>
      <c r="B252" s="328"/>
      <c r="C252" s="179" t="s">
        <v>102</v>
      </c>
      <c r="D252" s="136">
        <v>0</v>
      </c>
      <c r="E252" s="43">
        <v>0</v>
      </c>
      <c r="F252" s="43"/>
      <c r="G252" s="43">
        <v>0</v>
      </c>
      <c r="H252" s="45"/>
      <c r="I252" s="43">
        <v>0</v>
      </c>
      <c r="J252" s="301"/>
      <c r="K252" s="66">
        <v>0</v>
      </c>
      <c r="L252" s="136"/>
      <c r="M252" s="66">
        <v>0</v>
      </c>
      <c r="N252" s="168">
        <v>0</v>
      </c>
      <c r="O252" s="66">
        <v>64.4</v>
      </c>
      <c r="P252" s="66">
        <v>0</v>
      </c>
      <c r="Q252" s="66">
        <v>64.4</v>
      </c>
      <c r="R252" s="66">
        <v>150</v>
      </c>
      <c r="S252" s="66">
        <v>465.11</v>
      </c>
      <c r="T252" s="136"/>
    </row>
    <row r="253" spans="1:20" s="305" customFormat="1" ht="12.75">
      <c r="A253" s="180">
        <v>634</v>
      </c>
      <c r="B253" s="328"/>
      <c r="C253" s="303" t="s">
        <v>164</v>
      </c>
      <c r="D253" s="136">
        <v>8000</v>
      </c>
      <c r="E253" s="43">
        <v>2273</v>
      </c>
      <c r="F253" s="43"/>
      <c r="G253" s="43">
        <v>3221</v>
      </c>
      <c r="H253" s="45"/>
      <c r="I253" s="43">
        <v>5050</v>
      </c>
      <c r="J253" s="301"/>
      <c r="K253" s="66">
        <v>9500</v>
      </c>
      <c r="L253" s="136">
        <f>L254+L255+L256</f>
        <v>10120.51</v>
      </c>
      <c r="M253" s="66">
        <v>9500</v>
      </c>
      <c r="N253" s="168">
        <f>N254+N255+N256</f>
        <v>1959.7199999999998</v>
      </c>
      <c r="O253" s="66">
        <f>O254+O255+O256</f>
        <v>3044.05</v>
      </c>
      <c r="P253" s="66">
        <v>9500</v>
      </c>
      <c r="Q253" s="66">
        <f>Q254+Q255+Q256</f>
        <v>6998.9</v>
      </c>
      <c r="R253" s="66">
        <f>R254+R255+R256</f>
        <v>9100</v>
      </c>
      <c r="S253" s="66">
        <f>S254+S255+S256+S257</f>
        <v>8904.83</v>
      </c>
      <c r="T253" s="136"/>
    </row>
    <row r="254" spans="1:20" s="305" customFormat="1" ht="12.75">
      <c r="A254" s="51">
        <v>634</v>
      </c>
      <c r="B254" s="329" t="s">
        <v>28</v>
      </c>
      <c r="C254" s="51" t="s">
        <v>124</v>
      </c>
      <c r="D254" s="136"/>
      <c r="E254" s="43"/>
      <c r="F254" s="43"/>
      <c r="G254" s="43"/>
      <c r="H254" s="45"/>
      <c r="I254" s="43"/>
      <c r="J254" s="301"/>
      <c r="K254" s="66"/>
      <c r="L254" s="330">
        <v>2383.4</v>
      </c>
      <c r="M254" s="66"/>
      <c r="N254" s="173">
        <v>1429.37</v>
      </c>
      <c r="O254" s="142">
        <v>2457.52</v>
      </c>
      <c r="P254" s="66"/>
      <c r="Q254" s="142">
        <v>3753.8</v>
      </c>
      <c r="R254" s="142">
        <v>5500</v>
      </c>
      <c r="S254" s="142">
        <v>5096.71</v>
      </c>
      <c r="T254" s="136"/>
    </row>
    <row r="255" spans="1:20" s="305" customFormat="1" ht="12.75">
      <c r="A255" s="180">
        <v>634</v>
      </c>
      <c r="B255" s="328" t="s">
        <v>30</v>
      </c>
      <c r="C255" s="303" t="s">
        <v>165</v>
      </c>
      <c r="D255" s="136"/>
      <c r="E255" s="43"/>
      <c r="F255" s="43"/>
      <c r="G255" s="43"/>
      <c r="H255" s="45"/>
      <c r="I255" s="43"/>
      <c r="J255" s="301"/>
      <c r="K255" s="66"/>
      <c r="L255" s="330">
        <v>7673.95</v>
      </c>
      <c r="M255" s="66"/>
      <c r="N255" s="173">
        <v>530.35</v>
      </c>
      <c r="O255" s="142">
        <v>586.53</v>
      </c>
      <c r="P255" s="66"/>
      <c r="Q255" s="142">
        <v>3245.1</v>
      </c>
      <c r="R255" s="142">
        <v>3500</v>
      </c>
      <c r="S255" s="142">
        <v>3567.54</v>
      </c>
      <c r="T255" s="65"/>
    </row>
    <row r="256" spans="1:20" s="305" customFormat="1" ht="12.75">
      <c r="A256" s="180">
        <v>634</v>
      </c>
      <c r="B256" s="328" t="s">
        <v>19</v>
      </c>
      <c r="C256" s="303" t="s">
        <v>20</v>
      </c>
      <c r="D256" s="136"/>
      <c r="E256" s="43"/>
      <c r="F256" s="43"/>
      <c r="G256" s="43"/>
      <c r="H256" s="45"/>
      <c r="I256" s="43"/>
      <c r="J256" s="301"/>
      <c r="K256" s="66"/>
      <c r="L256" s="330">
        <v>63.16</v>
      </c>
      <c r="M256" s="66"/>
      <c r="N256" s="173">
        <v>0</v>
      </c>
      <c r="O256" s="142">
        <v>0</v>
      </c>
      <c r="P256" s="66"/>
      <c r="Q256" s="142">
        <v>0</v>
      </c>
      <c r="R256" s="142">
        <v>100</v>
      </c>
      <c r="S256" s="142">
        <v>39.38</v>
      </c>
      <c r="T256" s="186"/>
    </row>
    <row r="257" spans="1:20" s="305" customFormat="1" ht="12.75">
      <c r="A257" s="51">
        <v>635</v>
      </c>
      <c r="B257" s="329"/>
      <c r="C257" s="51" t="s">
        <v>166</v>
      </c>
      <c r="D257" s="136"/>
      <c r="E257" s="43"/>
      <c r="F257" s="43"/>
      <c r="G257" s="43"/>
      <c r="H257" s="45"/>
      <c r="I257" s="43"/>
      <c r="J257" s="301"/>
      <c r="K257" s="66"/>
      <c r="L257" s="331">
        <v>53.76</v>
      </c>
      <c r="M257" s="66"/>
      <c r="N257" s="168">
        <v>62.64</v>
      </c>
      <c r="O257" s="66">
        <v>62.64</v>
      </c>
      <c r="P257" s="66"/>
      <c r="Q257" s="140">
        <v>76.64</v>
      </c>
      <c r="R257" s="140">
        <v>0</v>
      </c>
      <c r="S257" s="142">
        <v>201.2</v>
      </c>
      <c r="T257" s="136"/>
    </row>
    <row r="258" spans="1:20" s="305" customFormat="1" ht="12.75">
      <c r="A258" s="180">
        <v>637</v>
      </c>
      <c r="B258" s="60"/>
      <c r="C258" s="179" t="s">
        <v>94</v>
      </c>
      <c r="D258" s="136">
        <v>3500</v>
      </c>
      <c r="E258" s="61">
        <v>3763</v>
      </c>
      <c r="F258" s="61"/>
      <c r="G258" s="61">
        <v>3883</v>
      </c>
      <c r="H258" s="106"/>
      <c r="I258" s="61">
        <v>3891</v>
      </c>
      <c r="J258" s="65"/>
      <c r="K258" s="66">
        <v>3500</v>
      </c>
      <c r="L258" s="136">
        <v>1271.16</v>
      </c>
      <c r="M258" s="66">
        <v>3500</v>
      </c>
      <c r="N258" s="66">
        <v>1684.92</v>
      </c>
      <c r="O258" s="66">
        <v>2919.36</v>
      </c>
      <c r="P258" s="66">
        <v>3500</v>
      </c>
      <c r="Q258" s="66">
        <v>3019.36</v>
      </c>
      <c r="R258" s="66">
        <v>3500</v>
      </c>
      <c r="S258" s="66">
        <v>3019.36</v>
      </c>
      <c r="T258" s="136"/>
    </row>
    <row r="259" spans="1:20" s="305" customFormat="1" ht="12.75">
      <c r="A259" s="332"/>
      <c r="B259" s="333"/>
      <c r="C259" s="334"/>
      <c r="D259" s="1"/>
      <c r="E259" s="335"/>
      <c r="F259" s="335"/>
      <c r="G259" s="335"/>
      <c r="H259" s="275"/>
      <c r="I259" s="335"/>
      <c r="J259" s="1"/>
      <c r="K259" s="3"/>
      <c r="L259" s="1"/>
      <c r="M259" s="3"/>
      <c r="N259" s="336"/>
      <c r="O259" s="3"/>
      <c r="P259" s="3"/>
      <c r="Q259" s="1"/>
      <c r="R259" s="1"/>
      <c r="S259" s="1"/>
      <c r="T259" s="136"/>
    </row>
    <row r="260" spans="1:20" s="294" customFormat="1" ht="11.25">
      <c r="A260" s="26" t="s">
        <v>167</v>
      </c>
      <c r="B260" s="293"/>
      <c r="C260" s="293"/>
      <c r="D260" s="192">
        <f>SUM(D261)</f>
        <v>66</v>
      </c>
      <c r="E260" s="241">
        <v>2466</v>
      </c>
      <c r="F260" s="241"/>
      <c r="G260" s="241">
        <v>2466</v>
      </c>
      <c r="H260" s="191"/>
      <c r="I260" s="241">
        <f>I261+I263</f>
        <v>66</v>
      </c>
      <c r="J260" s="192">
        <v>14.67</v>
      </c>
      <c r="K260" s="190">
        <v>66</v>
      </c>
      <c r="L260" s="193">
        <f>L261+L262+L263</f>
        <v>390</v>
      </c>
      <c r="M260" s="190">
        <v>0</v>
      </c>
      <c r="N260" s="242">
        <v>0</v>
      </c>
      <c r="O260" s="190">
        <f>O261+O262+O263</f>
        <v>387.5</v>
      </c>
      <c r="P260" s="190">
        <f>P261+P262+P263</f>
        <v>388</v>
      </c>
      <c r="Q260" s="193">
        <f>Q261+Q262+Q263</f>
        <v>387.5</v>
      </c>
      <c r="R260" s="193">
        <f>R261+R262+R263</f>
        <v>388</v>
      </c>
      <c r="S260" s="193">
        <f>S261+S262+S263</f>
        <v>387.5</v>
      </c>
      <c r="T260" s="37">
        <f>S260/R260</f>
        <v>0.9987113402061856</v>
      </c>
    </row>
    <row r="261" spans="1:20" ht="12.75">
      <c r="A261" s="39">
        <v>633</v>
      </c>
      <c r="B261" s="60"/>
      <c r="C261" s="179" t="s">
        <v>168</v>
      </c>
      <c r="D261" s="136">
        <v>66</v>
      </c>
      <c r="E261" s="61">
        <v>2466</v>
      </c>
      <c r="F261" s="61"/>
      <c r="G261" s="61">
        <v>2466</v>
      </c>
      <c r="H261" s="106"/>
      <c r="I261" s="61">
        <v>66</v>
      </c>
      <c r="J261" s="65"/>
      <c r="K261" s="66">
        <v>0</v>
      </c>
      <c r="L261" s="67">
        <v>0</v>
      </c>
      <c r="M261" s="66">
        <v>0</v>
      </c>
      <c r="N261" s="66"/>
      <c r="O261" s="66">
        <v>387.5</v>
      </c>
      <c r="P261" s="49">
        <v>388</v>
      </c>
      <c r="Q261" s="67">
        <v>387.5</v>
      </c>
      <c r="R261" s="67">
        <v>388</v>
      </c>
      <c r="S261" s="67">
        <v>387.5</v>
      </c>
      <c r="T261" s="104"/>
    </row>
    <row r="262" spans="1:20" ht="12.75">
      <c r="A262" s="39">
        <v>637</v>
      </c>
      <c r="B262" s="60" t="s">
        <v>32</v>
      </c>
      <c r="C262" s="179" t="s">
        <v>151</v>
      </c>
      <c r="D262" s="136">
        <v>66</v>
      </c>
      <c r="E262" s="176">
        <v>2466</v>
      </c>
      <c r="F262" s="176"/>
      <c r="G262" s="176">
        <v>2466</v>
      </c>
      <c r="H262" s="106"/>
      <c r="I262" s="176">
        <v>0</v>
      </c>
      <c r="J262" s="65"/>
      <c r="K262" s="66">
        <v>66</v>
      </c>
      <c r="L262" s="67">
        <v>0</v>
      </c>
      <c r="M262" s="66">
        <v>0</v>
      </c>
      <c r="N262" s="142"/>
      <c r="O262" s="140">
        <v>0</v>
      </c>
      <c r="P262" s="66">
        <v>0</v>
      </c>
      <c r="Q262" s="337">
        <v>0</v>
      </c>
      <c r="R262" s="337">
        <v>0</v>
      </c>
      <c r="S262" s="201">
        <v>0</v>
      </c>
      <c r="T262" s="104"/>
    </row>
    <row r="263" spans="1:20" ht="12.75">
      <c r="A263" s="39">
        <v>635</v>
      </c>
      <c r="B263" s="60"/>
      <c r="C263" s="179" t="s">
        <v>169</v>
      </c>
      <c r="D263" s="136"/>
      <c r="E263" s="176">
        <v>2466</v>
      </c>
      <c r="F263" s="176"/>
      <c r="G263" s="176">
        <v>2466</v>
      </c>
      <c r="H263" s="106"/>
      <c r="I263" s="176">
        <v>0</v>
      </c>
      <c r="J263" s="65"/>
      <c r="K263" s="66"/>
      <c r="L263" s="67">
        <v>390</v>
      </c>
      <c r="M263" s="66">
        <v>0</v>
      </c>
      <c r="N263" s="142"/>
      <c r="O263" s="140">
        <v>0</v>
      </c>
      <c r="P263" s="66">
        <v>0</v>
      </c>
      <c r="Q263" s="337">
        <v>0</v>
      </c>
      <c r="R263" s="337">
        <v>0</v>
      </c>
      <c r="S263" s="201">
        <v>0</v>
      </c>
      <c r="T263" s="104"/>
    </row>
    <row r="264" spans="1:20" ht="12.75">
      <c r="A264" s="206" t="s">
        <v>170</v>
      </c>
      <c r="B264" s="207"/>
      <c r="C264" s="208" t="s">
        <v>171</v>
      </c>
      <c r="D264" s="251">
        <f>SUM(D236,D248,D260)</f>
        <v>97066</v>
      </c>
      <c r="E264" s="209">
        <v>47845</v>
      </c>
      <c r="F264" s="210">
        <v>53.91</v>
      </c>
      <c r="G264" s="209">
        <v>62867</v>
      </c>
      <c r="H264" s="211">
        <v>70.84</v>
      </c>
      <c r="I264" s="209">
        <f>I236+I248+I260</f>
        <v>71002</v>
      </c>
      <c r="J264" s="338">
        <v>80</v>
      </c>
      <c r="K264" s="234">
        <f>SUM(K236,K248,K260)</f>
        <v>97066</v>
      </c>
      <c r="L264" s="233">
        <f>L236+L248+L260</f>
        <v>95496.73</v>
      </c>
      <c r="M264" s="234">
        <v>97000</v>
      </c>
      <c r="N264" s="210">
        <f aca="true" t="shared" si="4" ref="N264:S264">N260+N248+N236</f>
        <v>22229.54</v>
      </c>
      <c r="O264" s="234">
        <f t="shared" si="4"/>
        <v>48915.7</v>
      </c>
      <c r="P264" s="234">
        <f t="shared" si="4"/>
        <v>97388</v>
      </c>
      <c r="Q264" s="233">
        <f t="shared" si="4"/>
        <v>67077.95</v>
      </c>
      <c r="R264" s="233">
        <f t="shared" si="4"/>
        <v>93588</v>
      </c>
      <c r="S264" s="233">
        <f t="shared" si="4"/>
        <v>97955.51000000001</v>
      </c>
      <c r="T264" s="213">
        <f>S264/R264</f>
        <v>1.0466674146258068</v>
      </c>
    </row>
    <row r="265" spans="1:20" ht="12.75">
      <c r="A265" s="235"/>
      <c r="B265" s="51"/>
      <c r="C265" s="225"/>
      <c r="D265" s="76"/>
      <c r="E265" s="236"/>
      <c r="F265" s="236"/>
      <c r="G265" s="236"/>
      <c r="H265" s="237"/>
      <c r="I265" s="236"/>
      <c r="J265" s="76"/>
      <c r="K265" s="76"/>
      <c r="L265" s="76"/>
      <c r="M265" s="76"/>
      <c r="N265" s="76"/>
      <c r="O265" s="238"/>
      <c r="P265" s="76"/>
      <c r="Q265" s="76"/>
      <c r="R265" s="76"/>
      <c r="S265" s="76"/>
      <c r="T265" s="76"/>
    </row>
    <row r="266" spans="1:20" ht="12.75">
      <c r="A266" s="235"/>
      <c r="B266" s="51"/>
      <c r="C266" s="225"/>
      <c r="D266" s="76"/>
      <c r="E266" s="236"/>
      <c r="F266" s="236"/>
      <c r="G266" s="236"/>
      <c r="H266" s="237"/>
      <c r="I266" s="236"/>
      <c r="J266" s="76"/>
      <c r="K266" s="76"/>
      <c r="L266" s="76"/>
      <c r="M266" s="76"/>
      <c r="N266" s="76"/>
      <c r="O266" s="238"/>
      <c r="P266" s="76"/>
      <c r="Q266" s="76"/>
      <c r="R266" s="76"/>
      <c r="S266" s="76"/>
      <c r="T266" s="76"/>
    </row>
    <row r="267" spans="1:20" ht="12.75">
      <c r="A267" s="235"/>
      <c r="B267" s="51"/>
      <c r="C267" s="225"/>
      <c r="D267" s="76"/>
      <c r="E267" s="236"/>
      <c r="F267" s="236"/>
      <c r="G267" s="236"/>
      <c r="H267" s="237"/>
      <c r="I267" s="236"/>
      <c r="J267" s="76"/>
      <c r="K267" s="76"/>
      <c r="L267" s="76"/>
      <c r="M267" s="76"/>
      <c r="N267" s="76"/>
      <c r="O267" s="238"/>
      <c r="P267" s="76"/>
      <c r="Q267" s="76"/>
      <c r="R267" s="76"/>
      <c r="S267" s="76"/>
      <c r="T267" s="76"/>
    </row>
    <row r="268" spans="1:20" ht="12.75">
      <c r="A268" s="235"/>
      <c r="B268" s="51"/>
      <c r="C268" s="225"/>
      <c r="D268" s="76"/>
      <c r="E268" s="236"/>
      <c r="F268" s="236"/>
      <c r="G268" s="236"/>
      <c r="H268" s="237"/>
      <c r="I268" s="236"/>
      <c r="J268" s="76"/>
      <c r="K268" s="76"/>
      <c r="L268" s="76"/>
      <c r="M268" s="76"/>
      <c r="N268" s="76"/>
      <c r="O268" s="238"/>
      <c r="P268" s="76"/>
      <c r="Q268" s="76"/>
      <c r="R268" s="76"/>
      <c r="S268" s="76"/>
      <c r="T268" s="76"/>
    </row>
    <row r="269" spans="1:20" ht="12.75">
      <c r="A269" s="235"/>
      <c r="B269" s="51"/>
      <c r="C269" s="225"/>
      <c r="D269" s="76"/>
      <c r="E269" s="236"/>
      <c r="F269" s="236"/>
      <c r="G269" s="236"/>
      <c r="H269" s="237"/>
      <c r="I269" s="236"/>
      <c r="J269" s="76"/>
      <c r="K269" s="76"/>
      <c r="L269" s="76"/>
      <c r="M269" s="76"/>
      <c r="N269" s="76"/>
      <c r="O269" s="238"/>
      <c r="P269" s="76"/>
      <c r="Q269" s="76"/>
      <c r="R269" s="76"/>
      <c r="S269" s="76"/>
      <c r="T269" s="76"/>
    </row>
    <row r="270" spans="1:20" ht="12.75">
      <c r="A270" s="235"/>
      <c r="B270" s="51"/>
      <c r="C270" s="225"/>
      <c r="D270" s="76"/>
      <c r="E270" s="236"/>
      <c r="F270" s="236"/>
      <c r="G270" s="236"/>
      <c r="H270" s="237"/>
      <c r="I270" s="236"/>
      <c r="J270" s="76"/>
      <c r="K270" s="76"/>
      <c r="L270" s="76"/>
      <c r="M270" s="76"/>
      <c r="N270" s="76"/>
      <c r="O270" s="238"/>
      <c r="P270" s="76"/>
      <c r="Q270" s="76"/>
      <c r="R270" s="76"/>
      <c r="S270" s="76"/>
      <c r="T270" s="76"/>
    </row>
    <row r="271" spans="1:20" ht="12.75">
      <c r="A271" s="235"/>
      <c r="B271" s="51"/>
      <c r="C271" s="225"/>
      <c r="D271" s="76"/>
      <c r="E271" s="236"/>
      <c r="F271" s="236"/>
      <c r="G271" s="236"/>
      <c r="H271" s="237"/>
      <c r="I271" s="236"/>
      <c r="J271" s="76"/>
      <c r="K271" s="76"/>
      <c r="L271" s="76"/>
      <c r="M271" s="76"/>
      <c r="N271" s="76"/>
      <c r="O271" s="238"/>
      <c r="P271" s="76"/>
      <c r="Q271" s="76"/>
      <c r="R271" s="76"/>
      <c r="S271" s="76"/>
      <c r="T271" s="76"/>
    </row>
    <row r="272" spans="1:20" ht="12.75">
      <c r="A272" s="235"/>
      <c r="B272" s="51"/>
      <c r="C272" s="225"/>
      <c r="D272" s="76"/>
      <c r="E272" s="236"/>
      <c r="F272" s="236"/>
      <c r="G272" s="236"/>
      <c r="H272" s="237"/>
      <c r="I272" s="236"/>
      <c r="J272" s="76"/>
      <c r="K272" s="76"/>
      <c r="L272" s="76"/>
      <c r="M272" s="76"/>
      <c r="N272" s="76"/>
      <c r="O272" s="238"/>
      <c r="P272" s="76"/>
      <c r="Q272" s="76"/>
      <c r="R272" s="76"/>
      <c r="S272" s="76"/>
      <c r="T272" s="76"/>
    </row>
    <row r="273" spans="1:20" ht="12.75">
      <c r="A273" s="235"/>
      <c r="B273" s="51"/>
      <c r="C273" s="225"/>
      <c r="D273" s="76"/>
      <c r="E273" s="236"/>
      <c r="F273" s="236"/>
      <c r="G273" s="236"/>
      <c r="H273" s="237"/>
      <c r="I273" s="236"/>
      <c r="J273" s="76"/>
      <c r="K273" s="76"/>
      <c r="L273" s="76"/>
      <c r="M273" s="76"/>
      <c r="N273" s="76"/>
      <c r="O273" s="238"/>
      <c r="P273" s="76"/>
      <c r="Q273" s="76"/>
      <c r="R273" s="76"/>
      <c r="S273" s="76"/>
      <c r="T273" s="76"/>
    </row>
    <row r="274" spans="1:20" ht="12.75">
      <c r="A274" s="235"/>
      <c r="B274" s="51"/>
      <c r="C274" s="225"/>
      <c r="D274" s="76"/>
      <c r="E274" s="236"/>
      <c r="F274" s="236"/>
      <c r="G274" s="236"/>
      <c r="H274" s="237"/>
      <c r="I274" s="236"/>
      <c r="J274" s="76"/>
      <c r="K274" s="76"/>
      <c r="L274" s="76"/>
      <c r="M274" s="76"/>
      <c r="N274" s="76"/>
      <c r="O274" s="238"/>
      <c r="P274" s="76"/>
      <c r="Q274" s="76"/>
      <c r="R274" s="76"/>
      <c r="S274" s="76"/>
      <c r="T274" s="76"/>
    </row>
    <row r="275" spans="1:20" ht="12.75">
      <c r="A275" s="235"/>
      <c r="B275" s="51"/>
      <c r="C275" s="225"/>
      <c r="D275" s="76"/>
      <c r="E275" s="236"/>
      <c r="F275" s="236"/>
      <c r="G275" s="236"/>
      <c r="H275" s="237"/>
      <c r="I275" s="236"/>
      <c r="J275" s="76"/>
      <c r="K275" s="76"/>
      <c r="L275" s="76"/>
      <c r="M275" s="76"/>
      <c r="N275" s="76"/>
      <c r="O275" s="238"/>
      <c r="P275" s="76"/>
      <c r="Q275" s="76"/>
      <c r="R275" s="76"/>
      <c r="S275" s="76"/>
      <c r="T275" s="76"/>
    </row>
    <row r="276" spans="1:20" ht="12.75">
      <c r="A276" s="235"/>
      <c r="B276" s="51"/>
      <c r="C276" s="225"/>
      <c r="D276" s="76"/>
      <c r="E276" s="236"/>
      <c r="F276" s="236"/>
      <c r="G276" s="236"/>
      <c r="H276" s="237"/>
      <c r="I276" s="236"/>
      <c r="J276" s="76"/>
      <c r="K276" s="76"/>
      <c r="L276" s="76"/>
      <c r="M276" s="76"/>
      <c r="N276" s="76"/>
      <c r="O276" s="238"/>
      <c r="P276" s="76"/>
      <c r="Q276" s="76"/>
      <c r="R276" s="76"/>
      <c r="S276" s="76"/>
      <c r="T276" s="76"/>
    </row>
    <row r="277" spans="1:20" ht="12.75">
      <c r="A277" s="235"/>
      <c r="B277" s="51"/>
      <c r="C277" s="225"/>
      <c r="D277" s="76"/>
      <c r="E277" s="236"/>
      <c r="F277" s="236"/>
      <c r="G277" s="236"/>
      <c r="H277" s="237"/>
      <c r="I277" s="236"/>
      <c r="J277" s="76"/>
      <c r="K277" s="76"/>
      <c r="L277" s="76"/>
      <c r="M277" s="76"/>
      <c r="N277" s="76"/>
      <c r="O277" s="238"/>
      <c r="P277" s="76"/>
      <c r="Q277" s="76"/>
      <c r="R277" s="76"/>
      <c r="S277" s="76"/>
      <c r="T277" s="76"/>
    </row>
    <row r="278" spans="1:20" ht="12.75">
      <c r="A278" s="235"/>
      <c r="B278" s="51"/>
      <c r="C278" s="225"/>
      <c r="D278" s="76"/>
      <c r="E278" s="236"/>
      <c r="F278" s="236"/>
      <c r="G278" s="236"/>
      <c r="H278" s="237"/>
      <c r="I278" s="236"/>
      <c r="J278" s="76"/>
      <c r="K278" s="76"/>
      <c r="L278" s="76"/>
      <c r="M278" s="76"/>
      <c r="N278" s="76"/>
      <c r="O278" s="238"/>
      <c r="P278" s="76"/>
      <c r="Q278" s="76"/>
      <c r="R278" s="76"/>
      <c r="S278" s="76"/>
      <c r="T278" s="76"/>
    </row>
    <row r="279" spans="1:20" ht="12.75">
      <c r="A279" s="235"/>
      <c r="B279" s="51"/>
      <c r="C279" s="225"/>
      <c r="D279" s="76"/>
      <c r="E279" s="236"/>
      <c r="F279" s="236"/>
      <c r="G279" s="236"/>
      <c r="H279" s="237"/>
      <c r="I279" s="236"/>
      <c r="J279" s="76"/>
      <c r="K279" s="76"/>
      <c r="L279" s="76"/>
      <c r="M279" s="76"/>
      <c r="N279" s="76"/>
      <c r="O279" s="238"/>
      <c r="P279" s="76"/>
      <c r="Q279" s="76"/>
      <c r="R279" s="76"/>
      <c r="S279" s="76"/>
      <c r="T279" s="76"/>
    </row>
    <row r="280" spans="1:20" ht="12.75">
      <c r="A280" s="235"/>
      <c r="B280" s="51"/>
      <c r="C280" s="225"/>
      <c r="D280" s="76"/>
      <c r="E280" s="236"/>
      <c r="F280" s="236"/>
      <c r="G280" s="236"/>
      <c r="H280" s="237"/>
      <c r="I280" s="236"/>
      <c r="J280" s="76"/>
      <c r="K280" s="76"/>
      <c r="L280" s="76"/>
      <c r="M280" s="76"/>
      <c r="N280" s="76"/>
      <c r="O280" s="238"/>
      <c r="P280" s="76"/>
      <c r="Q280" s="76"/>
      <c r="R280" s="76"/>
      <c r="S280" s="76"/>
      <c r="T280" s="76"/>
    </row>
    <row r="281" spans="1:20" ht="12.75">
      <c r="A281" s="235"/>
      <c r="B281" s="51"/>
      <c r="C281" s="225"/>
      <c r="D281" s="76"/>
      <c r="E281" s="236"/>
      <c r="F281" s="236"/>
      <c r="G281" s="236"/>
      <c r="H281" s="237"/>
      <c r="I281" s="236"/>
      <c r="J281" s="76"/>
      <c r="K281" s="76"/>
      <c r="L281" s="76"/>
      <c r="M281" s="76"/>
      <c r="N281" s="76"/>
      <c r="O281" s="238"/>
      <c r="P281" s="76"/>
      <c r="Q281" s="76"/>
      <c r="R281" s="76"/>
      <c r="S281" s="76"/>
      <c r="T281" s="76"/>
    </row>
    <row r="282" spans="1:20" ht="12.75">
      <c r="A282" s="235"/>
      <c r="B282" s="51"/>
      <c r="C282" s="225"/>
      <c r="D282" s="76"/>
      <c r="E282" s="236"/>
      <c r="F282" s="236"/>
      <c r="G282" s="236"/>
      <c r="H282" s="237"/>
      <c r="I282" s="236"/>
      <c r="J282" s="76"/>
      <c r="K282" s="76"/>
      <c r="L282" s="76"/>
      <c r="M282" s="76"/>
      <c r="N282" s="76"/>
      <c r="O282" s="238"/>
      <c r="P282" s="76"/>
      <c r="Q282" s="76"/>
      <c r="R282" s="76"/>
      <c r="S282" s="76"/>
      <c r="T282" s="7"/>
    </row>
    <row r="283" spans="1:20" ht="12.75">
      <c r="A283" s="235"/>
      <c r="B283" s="51"/>
      <c r="C283" s="225"/>
      <c r="D283" s="76"/>
      <c r="E283" s="236"/>
      <c r="F283" s="236"/>
      <c r="G283" s="236"/>
      <c r="H283" s="237"/>
      <c r="I283" s="236"/>
      <c r="J283" s="76"/>
      <c r="K283" s="76"/>
      <c r="L283" s="76"/>
      <c r="M283" s="76"/>
      <c r="N283" s="76"/>
      <c r="O283" s="238"/>
      <c r="P283" s="76"/>
      <c r="Q283" s="76"/>
      <c r="R283" s="76"/>
      <c r="S283" s="76"/>
      <c r="T283" s="9"/>
    </row>
    <row r="284" spans="1:20" ht="12.75" hidden="1">
      <c r="A284" s="235"/>
      <c r="B284" s="51"/>
      <c r="C284" s="225"/>
      <c r="D284" s="76"/>
      <c r="E284" s="236"/>
      <c r="F284" s="236"/>
      <c r="G284" s="236"/>
      <c r="H284" s="237"/>
      <c r="I284" s="236"/>
      <c r="J284" s="76"/>
      <c r="K284" s="76"/>
      <c r="L284" s="76"/>
      <c r="M284" s="76"/>
      <c r="N284" s="76"/>
      <c r="O284" s="238"/>
      <c r="P284" s="76"/>
      <c r="Q284" s="76"/>
      <c r="R284" s="76"/>
      <c r="S284" s="76"/>
      <c r="T284" s="7"/>
    </row>
    <row r="285" spans="1:20" ht="12.75" hidden="1">
      <c r="A285" s="235"/>
      <c r="B285" s="51"/>
      <c r="C285" s="225"/>
      <c r="D285" s="76"/>
      <c r="E285" s="236"/>
      <c r="F285" s="236"/>
      <c r="G285" s="236"/>
      <c r="H285" s="237"/>
      <c r="I285" s="236"/>
      <c r="J285" s="76"/>
      <c r="K285" s="76"/>
      <c r="L285" s="76"/>
      <c r="M285" s="76"/>
      <c r="N285" s="76"/>
      <c r="O285" s="238"/>
      <c r="P285" s="76"/>
      <c r="Q285" s="76"/>
      <c r="R285" s="76"/>
      <c r="S285" s="76"/>
      <c r="T285" s="339" t="s">
        <v>5</v>
      </c>
    </row>
    <row r="286" spans="1:20" ht="12.75">
      <c r="A286" s="235"/>
      <c r="B286" s="51"/>
      <c r="C286" s="225"/>
      <c r="D286" s="76"/>
      <c r="E286" s="236"/>
      <c r="F286" s="236"/>
      <c r="G286" s="236"/>
      <c r="H286" s="237"/>
      <c r="I286" s="236"/>
      <c r="J286" s="76"/>
      <c r="K286" s="76"/>
      <c r="L286" s="76"/>
      <c r="M286" s="76"/>
      <c r="N286" s="76"/>
      <c r="O286" s="238"/>
      <c r="P286" s="76"/>
      <c r="Q286" s="76"/>
      <c r="R286" s="76"/>
      <c r="S286" s="76"/>
      <c r="T286" s="263"/>
    </row>
    <row r="287" spans="1:20" ht="12.75">
      <c r="A287" s="235"/>
      <c r="B287" s="51"/>
      <c r="C287" s="225"/>
      <c r="D287" s="236"/>
      <c r="E287" s="236"/>
      <c r="F287" s="236"/>
      <c r="G287" s="236"/>
      <c r="H287" s="237"/>
      <c r="I287" s="236"/>
      <c r="J287" s="899" t="s">
        <v>172</v>
      </c>
      <c r="K287" s="899"/>
      <c r="L287" s="899"/>
      <c r="M287" s="899"/>
      <c r="N287" s="899"/>
      <c r="O287" s="899"/>
      <c r="P287" s="899"/>
      <c r="Q287" s="899"/>
      <c r="R287" s="8"/>
      <c r="T287" s="135"/>
    </row>
    <row r="288" spans="1:20" ht="12.75">
      <c r="A288" s="235"/>
      <c r="B288" s="51"/>
      <c r="C288" s="225"/>
      <c r="D288" s="76"/>
      <c r="E288" s="236"/>
      <c r="F288" s="236"/>
      <c r="G288" s="236"/>
      <c r="H288" s="237"/>
      <c r="I288" s="236"/>
      <c r="J288" s="76"/>
      <c r="K288" s="76"/>
      <c r="L288" s="76"/>
      <c r="M288" s="76"/>
      <c r="N288" s="76"/>
      <c r="O288" s="238"/>
      <c r="P288" s="76"/>
      <c r="Q288" s="76"/>
      <c r="R288" s="76"/>
      <c r="S288" s="76"/>
      <c r="T288" s="135"/>
    </row>
    <row r="289" spans="1:20" s="153" customFormat="1" ht="25.5">
      <c r="A289" s="12" t="s">
        <v>1</v>
      </c>
      <c r="B289" s="13"/>
      <c r="C289" s="264"/>
      <c r="D289" s="265">
        <v>2012</v>
      </c>
      <c r="E289" s="16" t="s">
        <v>4</v>
      </c>
      <c r="F289" s="17" t="s">
        <v>5</v>
      </c>
      <c r="G289" s="16" t="s">
        <v>6</v>
      </c>
      <c r="H289" s="17" t="s">
        <v>5</v>
      </c>
      <c r="I289" s="16" t="s">
        <v>7</v>
      </c>
      <c r="J289" s="17" t="s">
        <v>5</v>
      </c>
      <c r="K289" s="19" t="s">
        <v>8</v>
      </c>
      <c r="L289" s="19" t="s">
        <v>9</v>
      </c>
      <c r="M289" s="21">
        <v>2013</v>
      </c>
      <c r="N289" s="19" t="s">
        <v>10</v>
      </c>
      <c r="O289" s="266" t="s">
        <v>11</v>
      </c>
      <c r="P289" s="21" t="s">
        <v>12</v>
      </c>
      <c r="Q289" s="19" t="s">
        <v>13</v>
      </c>
      <c r="R289" s="20" t="s">
        <v>14</v>
      </c>
      <c r="S289" s="19" t="s">
        <v>15</v>
      </c>
      <c r="T289" s="220" t="s">
        <v>5</v>
      </c>
    </row>
    <row r="290" spans="1:20" s="294" customFormat="1" ht="11.25">
      <c r="A290" s="26" t="s">
        <v>173</v>
      </c>
      <c r="B290" s="293"/>
      <c r="C290" s="293"/>
      <c r="D290" s="189">
        <f>SUM(D291,D292,D293)</f>
        <v>3000</v>
      </c>
      <c r="E290" s="241">
        <v>817</v>
      </c>
      <c r="F290" s="242">
        <v>48.06</v>
      </c>
      <c r="G290" s="241">
        <v>1867</v>
      </c>
      <c r="H290" s="191">
        <v>109.82</v>
      </c>
      <c r="I290" s="241">
        <f>I291+I292+I293</f>
        <v>21346</v>
      </c>
      <c r="J290" s="192">
        <v>1255.65</v>
      </c>
      <c r="K290" s="190">
        <f>K291+K292+K293+K295+K294</f>
        <v>22257.27</v>
      </c>
      <c r="L290" s="190">
        <f>L291+L292+L293+L295+L294</f>
        <v>21758.719999999998</v>
      </c>
      <c r="M290" s="190">
        <v>1000</v>
      </c>
      <c r="N290" s="242">
        <f>N291+N292+N293+N294+N295</f>
        <v>93.63</v>
      </c>
      <c r="O290" s="190">
        <f>O292</f>
        <v>93.63</v>
      </c>
      <c r="P290" s="190">
        <f>P291+P292+P295</f>
        <v>2700</v>
      </c>
      <c r="Q290" s="190">
        <f>Q292+Q295</f>
        <v>2782.23</v>
      </c>
      <c r="R290" s="190">
        <f>R291+R292+R293+R294+R295+R296+R297</f>
        <v>3994</v>
      </c>
      <c r="S290" s="190">
        <f>S291+S292+S293+S294+S295+S296+S297</f>
        <v>3812.36</v>
      </c>
      <c r="T290" s="37">
        <f>S290/R290</f>
        <v>0.954521782674011</v>
      </c>
    </row>
    <row r="291" spans="1:20" s="76" customFormat="1" ht="12.75">
      <c r="A291" s="39">
        <v>610.62</v>
      </c>
      <c r="B291" s="60"/>
      <c r="C291" s="41" t="s">
        <v>17</v>
      </c>
      <c r="D291" s="136">
        <v>0</v>
      </c>
      <c r="E291" s="61">
        <v>0</v>
      </c>
      <c r="F291" s="61"/>
      <c r="G291" s="61">
        <v>0</v>
      </c>
      <c r="H291" s="106"/>
      <c r="I291" s="61">
        <v>0</v>
      </c>
      <c r="J291" s="65"/>
      <c r="K291" s="136">
        <v>1790.49</v>
      </c>
      <c r="L291" s="136">
        <v>1790.49</v>
      </c>
      <c r="M291" s="66">
        <v>0</v>
      </c>
      <c r="N291" s="66"/>
      <c r="O291" s="66"/>
      <c r="P291" s="66">
        <v>0</v>
      </c>
      <c r="Q291" s="136">
        <v>0</v>
      </c>
      <c r="R291" s="136">
        <v>0</v>
      </c>
      <c r="S291" s="136">
        <v>0</v>
      </c>
      <c r="T291" s="340"/>
    </row>
    <row r="292" spans="1:20" s="305" customFormat="1" ht="12.75">
      <c r="A292" s="39">
        <v>632</v>
      </c>
      <c r="B292" s="60"/>
      <c r="C292" s="179" t="s">
        <v>101</v>
      </c>
      <c r="D292" s="136">
        <v>250</v>
      </c>
      <c r="E292" s="61">
        <v>0</v>
      </c>
      <c r="F292" s="61"/>
      <c r="G292" s="61">
        <v>0</v>
      </c>
      <c r="H292" s="106"/>
      <c r="I292" s="61">
        <v>180</v>
      </c>
      <c r="J292" s="65"/>
      <c r="K292" s="67">
        <v>250</v>
      </c>
      <c r="L292" s="136">
        <v>282.21</v>
      </c>
      <c r="M292" s="66">
        <v>0</v>
      </c>
      <c r="N292" s="66">
        <v>93.63</v>
      </c>
      <c r="O292" s="66">
        <v>93.63</v>
      </c>
      <c r="P292" s="49">
        <v>100</v>
      </c>
      <c r="Q292" s="67">
        <v>93.63</v>
      </c>
      <c r="R292" s="66">
        <v>100</v>
      </c>
      <c r="S292" s="66">
        <v>93.63</v>
      </c>
      <c r="T292" s="65"/>
    </row>
    <row r="293" spans="1:20" ht="12.75">
      <c r="A293" s="39">
        <v>637</v>
      </c>
      <c r="B293" s="60"/>
      <c r="C293" s="179" t="s">
        <v>174</v>
      </c>
      <c r="D293" s="227">
        <v>2750</v>
      </c>
      <c r="E293" s="61">
        <v>817</v>
      </c>
      <c r="F293" s="61"/>
      <c r="G293" s="61">
        <v>1867</v>
      </c>
      <c r="H293" s="106"/>
      <c r="I293" s="61">
        <v>21166</v>
      </c>
      <c r="J293" s="65"/>
      <c r="K293" s="67">
        <v>12500</v>
      </c>
      <c r="L293" s="136">
        <v>11969.24</v>
      </c>
      <c r="M293" s="66"/>
      <c r="N293" s="66"/>
      <c r="O293" s="66">
        <v>0</v>
      </c>
      <c r="P293" s="66"/>
      <c r="Q293" s="67"/>
      <c r="R293" s="66">
        <v>0</v>
      </c>
      <c r="S293" s="66">
        <v>0</v>
      </c>
      <c r="T293" s="186"/>
    </row>
    <row r="294" spans="1:20" ht="12.75">
      <c r="A294" s="52">
        <v>637</v>
      </c>
      <c r="B294" s="107"/>
      <c r="C294" s="88" t="s">
        <v>175</v>
      </c>
      <c r="D294" s="136"/>
      <c r="E294" s="341">
        <v>817</v>
      </c>
      <c r="F294" s="341"/>
      <c r="G294" s="341">
        <v>1867</v>
      </c>
      <c r="H294" s="156"/>
      <c r="I294" s="341">
        <v>21166</v>
      </c>
      <c r="J294" s="342"/>
      <c r="K294" s="343">
        <v>7716.78</v>
      </c>
      <c r="L294" s="343">
        <v>7716.78</v>
      </c>
      <c r="M294" s="66"/>
      <c r="N294" s="66"/>
      <c r="O294" s="141"/>
      <c r="P294" s="66"/>
      <c r="Q294" s="67"/>
      <c r="R294" s="66">
        <v>0</v>
      </c>
      <c r="S294" s="66">
        <v>0</v>
      </c>
      <c r="T294" s="50"/>
    </row>
    <row r="295" spans="1:20" ht="12.75">
      <c r="A295" s="114">
        <v>637</v>
      </c>
      <c r="B295" s="161"/>
      <c r="C295" s="175" t="s">
        <v>176</v>
      </c>
      <c r="D295" s="282"/>
      <c r="E295" s="344">
        <v>817</v>
      </c>
      <c r="F295" s="344"/>
      <c r="G295" s="344">
        <v>1867</v>
      </c>
      <c r="H295" s="345"/>
      <c r="I295" s="344">
        <v>21166</v>
      </c>
      <c r="J295" s="346"/>
      <c r="K295" s="347"/>
      <c r="L295" s="347"/>
      <c r="M295" s="286">
        <v>1000</v>
      </c>
      <c r="N295" s="345"/>
      <c r="O295" s="286">
        <v>0</v>
      </c>
      <c r="P295" s="348">
        <v>2600</v>
      </c>
      <c r="Q295" s="349">
        <v>2688.6</v>
      </c>
      <c r="R295" s="350">
        <v>2700</v>
      </c>
      <c r="S295" s="286">
        <v>2688.6</v>
      </c>
      <c r="T295" s="136"/>
    </row>
    <row r="296" spans="1:20" ht="12.75">
      <c r="A296" s="351">
        <v>637</v>
      </c>
      <c r="B296" s="352"/>
      <c r="C296" s="46" t="s">
        <v>70</v>
      </c>
      <c r="D296" s="136"/>
      <c r="E296" s="61"/>
      <c r="F296" s="61"/>
      <c r="G296" s="61"/>
      <c r="H296" s="106"/>
      <c r="I296" s="61"/>
      <c r="J296" s="136"/>
      <c r="K296" s="136"/>
      <c r="L296" s="136"/>
      <c r="M296" s="66"/>
      <c r="N296" s="66"/>
      <c r="O296" s="66"/>
      <c r="P296" s="66"/>
      <c r="Q296" s="136"/>
      <c r="R296" s="66">
        <v>960</v>
      </c>
      <c r="S296" s="66">
        <v>960</v>
      </c>
      <c r="T296" s="136"/>
    </row>
    <row r="297" spans="1:20" ht="12.75">
      <c r="A297" s="351">
        <v>637</v>
      </c>
      <c r="B297" s="352" t="s">
        <v>77</v>
      </c>
      <c r="C297" s="46" t="s">
        <v>177</v>
      </c>
      <c r="D297" s="292"/>
      <c r="E297" s="295"/>
      <c r="F297" s="295"/>
      <c r="G297" s="295"/>
      <c r="H297" s="296"/>
      <c r="I297" s="295"/>
      <c r="J297" s="292"/>
      <c r="K297" s="292"/>
      <c r="L297" s="292"/>
      <c r="M297" s="298"/>
      <c r="N297" s="298"/>
      <c r="O297" s="298"/>
      <c r="P297" s="298"/>
      <c r="Q297" s="292"/>
      <c r="R297" s="298">
        <v>234</v>
      </c>
      <c r="S297" s="298">
        <v>70.13</v>
      </c>
      <c r="T297" s="136"/>
    </row>
    <row r="298" spans="1:20" ht="12.75">
      <c r="A298" s="294"/>
      <c r="B298" s="294"/>
      <c r="C298" s="353"/>
      <c r="D298" s="297"/>
      <c r="E298" s="354"/>
      <c r="F298" s="354"/>
      <c r="G298" s="354"/>
      <c r="H298" s="355"/>
      <c r="I298" s="354"/>
      <c r="J298" s="297"/>
      <c r="K298" s="297"/>
      <c r="L298" s="297"/>
      <c r="M298" s="356"/>
      <c r="N298" s="357"/>
      <c r="O298" s="356"/>
      <c r="P298" s="356"/>
      <c r="Q298" s="297"/>
      <c r="R298" s="297"/>
      <c r="S298" s="297"/>
      <c r="T298" s="186"/>
    </row>
    <row r="299" spans="1:20" s="294" customFormat="1" ht="11.25">
      <c r="A299" s="26" t="s">
        <v>178</v>
      </c>
      <c r="B299" s="293"/>
      <c r="C299" s="293"/>
      <c r="D299" s="189">
        <f>SUM(D300,D301,D302,D303)</f>
        <v>16150</v>
      </c>
      <c r="E299" s="241">
        <v>4213</v>
      </c>
      <c r="F299" s="242">
        <v>31.21</v>
      </c>
      <c r="G299" s="241">
        <v>8969</v>
      </c>
      <c r="H299" s="191">
        <v>66.44</v>
      </c>
      <c r="I299" s="241">
        <f>I300+I301+I303+I302</f>
        <v>12932</v>
      </c>
      <c r="J299" s="192">
        <v>95.79</v>
      </c>
      <c r="K299" s="190">
        <f>SUM(K300,K301,K302,K303)</f>
        <v>15650</v>
      </c>
      <c r="L299" s="190">
        <f>L300+L301+L302+L303</f>
        <v>13961.06</v>
      </c>
      <c r="M299" s="190">
        <v>15650</v>
      </c>
      <c r="N299" s="242">
        <f>N300+N301+N302+N303</f>
        <v>4661.84</v>
      </c>
      <c r="O299" s="190">
        <f>SUM(O300:O303)</f>
        <v>7999.48</v>
      </c>
      <c r="P299" s="190">
        <v>15650</v>
      </c>
      <c r="Q299" s="190">
        <f>Q300+Q301+Q302+Q303</f>
        <v>11768.7</v>
      </c>
      <c r="R299" s="190">
        <f>R300+R301+R302+R303</f>
        <v>15850</v>
      </c>
      <c r="S299" s="190">
        <f>S300+S301+S302+S303</f>
        <v>15300.15</v>
      </c>
      <c r="T299" s="37">
        <f>S299/R299</f>
        <v>0.9653091482649842</v>
      </c>
    </row>
    <row r="300" spans="1:20" s="76" customFormat="1" ht="12.75">
      <c r="A300" s="180">
        <v>632</v>
      </c>
      <c r="B300" s="60"/>
      <c r="C300" s="179" t="s">
        <v>101</v>
      </c>
      <c r="D300" s="61">
        <v>15000</v>
      </c>
      <c r="E300" s="63">
        <v>4098</v>
      </c>
      <c r="F300" s="63"/>
      <c r="G300" s="63">
        <v>7325</v>
      </c>
      <c r="H300" s="106"/>
      <c r="I300" s="63">
        <v>9644</v>
      </c>
      <c r="J300" s="65"/>
      <c r="K300" s="66">
        <v>15000</v>
      </c>
      <c r="L300" s="66">
        <v>13451.8</v>
      </c>
      <c r="M300" s="66">
        <v>15000</v>
      </c>
      <c r="N300" s="140">
        <v>4253.74</v>
      </c>
      <c r="O300" s="66">
        <v>7563.24</v>
      </c>
      <c r="P300" s="66">
        <v>15000</v>
      </c>
      <c r="Q300" s="66">
        <v>11075.85</v>
      </c>
      <c r="R300" s="66">
        <v>15000</v>
      </c>
      <c r="S300" s="66">
        <v>14552.71</v>
      </c>
      <c r="T300" s="358"/>
    </row>
    <row r="301" spans="1:20" s="305" customFormat="1" ht="12.75">
      <c r="A301" s="180">
        <v>633</v>
      </c>
      <c r="B301" s="60"/>
      <c r="C301" s="179" t="s">
        <v>102</v>
      </c>
      <c r="D301" s="61">
        <v>150</v>
      </c>
      <c r="E301" s="63">
        <v>115</v>
      </c>
      <c r="F301" s="63"/>
      <c r="G301" s="63">
        <v>115</v>
      </c>
      <c r="H301" s="106"/>
      <c r="I301" s="63">
        <v>115</v>
      </c>
      <c r="J301" s="65"/>
      <c r="K301" s="66">
        <v>150</v>
      </c>
      <c r="L301" s="66">
        <v>59.02</v>
      </c>
      <c r="M301" s="66">
        <v>150</v>
      </c>
      <c r="N301" s="140"/>
      <c r="O301" s="66">
        <v>0</v>
      </c>
      <c r="P301" s="66">
        <v>150</v>
      </c>
      <c r="Q301" s="66">
        <v>0</v>
      </c>
      <c r="R301" s="66">
        <v>150</v>
      </c>
      <c r="S301" s="66">
        <v>52.2</v>
      </c>
      <c r="T301" s="359"/>
    </row>
    <row r="302" spans="1:20" ht="12.75">
      <c r="A302" s="180">
        <v>635</v>
      </c>
      <c r="B302" s="60"/>
      <c r="C302" s="179" t="s">
        <v>105</v>
      </c>
      <c r="D302" s="61">
        <v>1000</v>
      </c>
      <c r="E302" s="63">
        <v>0</v>
      </c>
      <c r="F302" s="63"/>
      <c r="G302" s="63">
        <v>16</v>
      </c>
      <c r="H302" s="106"/>
      <c r="I302" s="63">
        <v>34</v>
      </c>
      <c r="J302" s="65"/>
      <c r="K302" s="66">
        <v>500</v>
      </c>
      <c r="L302" s="66">
        <v>450.24</v>
      </c>
      <c r="M302" s="66">
        <v>500</v>
      </c>
      <c r="N302" s="140">
        <v>408.1</v>
      </c>
      <c r="O302" s="66">
        <v>436.24</v>
      </c>
      <c r="P302" s="66">
        <v>500</v>
      </c>
      <c r="Q302" s="66">
        <v>592.44</v>
      </c>
      <c r="R302" s="66">
        <v>600</v>
      </c>
      <c r="S302" s="66">
        <v>594.83</v>
      </c>
      <c r="T302" s="358"/>
    </row>
    <row r="303" spans="1:20" ht="12.75">
      <c r="A303" s="205">
        <v>637</v>
      </c>
      <c r="B303" s="115"/>
      <c r="C303" s="175" t="s">
        <v>94</v>
      </c>
      <c r="D303" s="61">
        <v>0</v>
      </c>
      <c r="E303" s="63"/>
      <c r="F303" s="63"/>
      <c r="G303" s="63">
        <v>1513</v>
      </c>
      <c r="H303" s="106"/>
      <c r="I303" s="63">
        <v>3139</v>
      </c>
      <c r="J303" s="65"/>
      <c r="K303" s="66">
        <v>0</v>
      </c>
      <c r="L303" s="66">
        <v>0</v>
      </c>
      <c r="M303" s="66">
        <v>0</v>
      </c>
      <c r="N303" s="140"/>
      <c r="O303" s="66">
        <v>0</v>
      </c>
      <c r="P303" s="66">
        <v>0</v>
      </c>
      <c r="Q303" s="66">
        <v>100.41</v>
      </c>
      <c r="R303" s="66">
        <v>100</v>
      </c>
      <c r="S303" s="66">
        <v>100.41</v>
      </c>
      <c r="T303" s="358"/>
    </row>
    <row r="304" spans="1:20" ht="12.75">
      <c r="A304" s="206" t="s">
        <v>179</v>
      </c>
      <c r="B304" s="207"/>
      <c r="C304" s="208" t="s">
        <v>180</v>
      </c>
      <c r="D304" s="251">
        <f>SUM(D290,D299)</f>
        <v>19150</v>
      </c>
      <c r="E304" s="209">
        <v>5030</v>
      </c>
      <c r="F304" s="210">
        <v>33.09</v>
      </c>
      <c r="G304" s="209">
        <v>10836</v>
      </c>
      <c r="H304" s="211">
        <v>71.29</v>
      </c>
      <c r="I304" s="209">
        <f>I290+I299</f>
        <v>34278</v>
      </c>
      <c r="J304" s="232">
        <v>225.51</v>
      </c>
      <c r="K304" s="234">
        <f>SUM(K290,K299)</f>
        <v>37907.270000000004</v>
      </c>
      <c r="L304" s="234">
        <f>L290+L299</f>
        <v>35719.78</v>
      </c>
      <c r="M304" s="234">
        <v>16650</v>
      </c>
      <c r="N304" s="210">
        <f>N299+N290</f>
        <v>4755.47</v>
      </c>
      <c r="O304" s="234">
        <f>O299+O290</f>
        <v>8093.11</v>
      </c>
      <c r="P304" s="234">
        <f>P299+P290</f>
        <v>18350</v>
      </c>
      <c r="Q304" s="234">
        <f>Q290+Q299</f>
        <v>14550.93</v>
      </c>
      <c r="R304" s="234">
        <f>R299+R290</f>
        <v>19844</v>
      </c>
      <c r="S304" s="234">
        <f>S290+S299</f>
        <v>19112.51</v>
      </c>
      <c r="T304" s="213">
        <f>S304/R304</f>
        <v>0.9631379762144728</v>
      </c>
    </row>
    <row r="305" spans="1:20" ht="12.75">
      <c r="A305" s="235"/>
      <c r="B305" s="51"/>
      <c r="C305" s="225"/>
      <c r="E305" s="236"/>
      <c r="F305" s="236"/>
      <c r="G305" s="236"/>
      <c r="H305" s="237"/>
      <c r="I305" s="236"/>
      <c r="T305" s="360"/>
    </row>
    <row r="306" spans="1:20" ht="12.75">
      <c r="A306" s="361"/>
      <c r="B306" s="361"/>
      <c r="C306" s="361"/>
      <c r="D306" s="7"/>
      <c r="E306" s="361"/>
      <c r="F306" s="361"/>
      <c r="G306" s="361"/>
      <c r="H306" s="361"/>
      <c r="I306" s="7"/>
      <c r="J306" s="7"/>
      <c r="K306" s="7"/>
      <c r="L306" s="7"/>
      <c r="M306" s="7"/>
      <c r="N306" s="7"/>
      <c r="O306" s="362"/>
      <c r="P306" s="7"/>
      <c r="Q306" s="7"/>
      <c r="R306" s="7"/>
      <c r="S306" s="7"/>
      <c r="T306" s="253"/>
    </row>
    <row r="307" spans="1:20" ht="12.75">
      <c r="A307" s="361"/>
      <c r="B307" s="361"/>
      <c r="C307" s="361"/>
      <c r="D307" s="361"/>
      <c r="E307" s="361"/>
      <c r="F307" s="361"/>
      <c r="G307" s="361"/>
      <c r="H307" s="361"/>
      <c r="I307" s="7"/>
      <c r="J307" s="902"/>
      <c r="K307" s="902"/>
      <c r="L307" s="902"/>
      <c r="M307" s="902"/>
      <c r="N307" s="902"/>
      <c r="O307" s="902"/>
      <c r="P307" s="902"/>
      <c r="Q307" s="902"/>
      <c r="R307" s="9"/>
      <c r="T307" s="253"/>
    </row>
    <row r="308" spans="1:20" ht="12.75">
      <c r="A308" s="361"/>
      <c r="B308" s="361"/>
      <c r="C308" s="361"/>
      <c r="D308" s="7"/>
      <c r="E308" s="361"/>
      <c r="F308" s="361"/>
      <c r="G308" s="361"/>
      <c r="H308" s="361"/>
      <c r="I308" s="7"/>
      <c r="J308" s="7"/>
      <c r="K308" s="7"/>
      <c r="L308" s="7"/>
      <c r="M308" s="7"/>
      <c r="N308" s="7"/>
      <c r="O308" s="362"/>
      <c r="P308" s="7"/>
      <c r="Q308" s="7"/>
      <c r="R308" s="7"/>
      <c r="S308" s="7"/>
      <c r="T308" s="9"/>
    </row>
    <row r="309" spans="1:19" ht="12.75">
      <c r="A309" s="7"/>
      <c r="B309" s="7"/>
      <c r="C309" s="7"/>
      <c r="D309" s="7"/>
      <c r="E309" s="363"/>
      <c r="F309" s="364"/>
      <c r="G309" s="365"/>
      <c r="H309" s="366"/>
      <c r="I309" s="7"/>
      <c r="J309" s="7"/>
      <c r="K309" s="7"/>
      <c r="L309" s="7"/>
      <c r="M309" s="7"/>
      <c r="N309" s="7"/>
      <c r="O309" s="362"/>
      <c r="P309" s="7"/>
      <c r="Q309" s="7"/>
      <c r="R309" s="7"/>
      <c r="S309" s="7"/>
    </row>
    <row r="310" spans="1:20" s="153" customFormat="1" ht="12.75">
      <c r="A310" s="367"/>
      <c r="B310" s="368"/>
      <c r="C310" s="369"/>
      <c r="D310" s="370"/>
      <c r="E310" s="371"/>
      <c r="F310" s="372"/>
      <c r="G310" s="371"/>
      <c r="H310" s="372"/>
      <c r="I310" s="371"/>
      <c r="J310" s="372"/>
      <c r="K310" s="373"/>
      <c r="L310" s="373"/>
      <c r="M310" s="370"/>
      <c r="N310" s="374"/>
      <c r="O310" s="375"/>
      <c r="P310" s="370"/>
      <c r="Q310" s="373"/>
      <c r="R310" s="373"/>
      <c r="S310" s="373"/>
      <c r="T310" s="1"/>
    </row>
    <row r="311" spans="1:20" s="353" customFormat="1" ht="12.75">
      <c r="A311" s="376"/>
      <c r="B311" s="376"/>
      <c r="C311" s="376"/>
      <c r="D311" s="377"/>
      <c r="E311" s="378"/>
      <c r="F311" s="379"/>
      <c r="G311" s="378"/>
      <c r="H311" s="380"/>
      <c r="I311" s="378"/>
      <c r="J311" s="376"/>
      <c r="K311" s="377"/>
      <c r="L311" s="381"/>
      <c r="M311" s="377"/>
      <c r="N311" s="378"/>
      <c r="O311" s="381"/>
      <c r="P311" s="377"/>
      <c r="Q311" s="381"/>
      <c r="R311" s="381"/>
      <c r="S311" s="381"/>
      <c r="T311" s="217"/>
    </row>
    <row r="312" spans="1:20" s="76" customFormat="1" ht="12.75">
      <c r="A312" s="253"/>
      <c r="B312" s="253"/>
      <c r="C312" s="253"/>
      <c r="D312" s="253"/>
      <c r="E312" s="382"/>
      <c r="F312" s="382"/>
      <c r="G312" s="382"/>
      <c r="H312" s="383"/>
      <c r="I312" s="382"/>
      <c r="J312" s="7"/>
      <c r="K312" s="253"/>
      <c r="L312" s="384"/>
      <c r="M312" s="253"/>
      <c r="N312" s="382"/>
      <c r="O312" s="385"/>
      <c r="P312" s="253"/>
      <c r="Q312" s="384"/>
      <c r="R312" s="384"/>
      <c r="S312" s="384"/>
      <c r="T312" s="263"/>
    </row>
    <row r="313" spans="1:20" s="305" customFormat="1" ht="12.75">
      <c r="A313" s="253"/>
      <c r="B313" s="253"/>
      <c r="C313" s="253"/>
      <c r="D313" s="253"/>
      <c r="E313" s="382"/>
      <c r="F313" s="382"/>
      <c r="G313" s="382"/>
      <c r="H313" s="383"/>
      <c r="I313" s="382"/>
      <c r="J313" s="7"/>
      <c r="K313" s="253"/>
      <c r="L313" s="384"/>
      <c r="M313" s="253"/>
      <c r="N313" s="382"/>
      <c r="O313" s="385"/>
      <c r="P313" s="253"/>
      <c r="Q313" s="384"/>
      <c r="R313" s="384"/>
      <c r="S313" s="384"/>
      <c r="T313" s="253"/>
    </row>
    <row r="314" spans="1:20" ht="12.75">
      <c r="A314" s="361"/>
      <c r="B314" s="361"/>
      <c r="C314" s="361"/>
      <c r="D314" s="361"/>
      <c r="E314" s="361"/>
      <c r="F314" s="361"/>
      <c r="G314" s="361"/>
      <c r="H314" s="361"/>
      <c r="J314" s="899" t="s">
        <v>181</v>
      </c>
      <c r="K314" s="899"/>
      <c r="L314" s="899"/>
      <c r="M314" s="899"/>
      <c r="N314" s="899"/>
      <c r="O314" s="899"/>
      <c r="P314" s="899"/>
      <c r="Q314" s="899"/>
      <c r="R314" s="8"/>
      <c r="T314" s="253"/>
    </row>
    <row r="315" spans="1:20" ht="12.75">
      <c r="A315" s="361"/>
      <c r="B315" s="361"/>
      <c r="C315" s="361"/>
      <c r="E315" s="361"/>
      <c r="F315" s="361"/>
      <c r="G315" s="361"/>
      <c r="H315" s="361"/>
      <c r="T315" s="386"/>
    </row>
    <row r="316" spans="1:20" ht="12.75">
      <c r="A316" s="76"/>
      <c r="B316" s="76"/>
      <c r="C316" s="76"/>
      <c r="E316" s="387"/>
      <c r="F316" s="388"/>
      <c r="G316" s="324"/>
      <c r="H316" s="246"/>
      <c r="I316" s="76"/>
      <c r="J316" s="76"/>
      <c r="T316" s="253"/>
    </row>
    <row r="317" spans="1:20" ht="25.5">
      <c r="A317" s="12" t="s">
        <v>1</v>
      </c>
      <c r="B317" s="13"/>
      <c r="C317" s="264"/>
      <c r="D317" s="265">
        <v>2012</v>
      </c>
      <c r="E317" s="16" t="s">
        <v>4</v>
      </c>
      <c r="F317" s="17" t="s">
        <v>5</v>
      </c>
      <c r="G317" s="16" t="s">
        <v>6</v>
      </c>
      <c r="H317" s="17" t="s">
        <v>5</v>
      </c>
      <c r="I317" s="16" t="s">
        <v>7</v>
      </c>
      <c r="J317" s="17" t="s">
        <v>5</v>
      </c>
      <c r="K317" s="19" t="s">
        <v>8</v>
      </c>
      <c r="L317" s="19" t="s">
        <v>9</v>
      </c>
      <c r="M317" s="21">
        <v>2013</v>
      </c>
      <c r="N317" s="19" t="s">
        <v>10</v>
      </c>
      <c r="O317" s="266" t="s">
        <v>11</v>
      </c>
      <c r="P317" s="21" t="s">
        <v>12</v>
      </c>
      <c r="Q317" s="19" t="s">
        <v>13</v>
      </c>
      <c r="R317" s="20" t="s">
        <v>14</v>
      </c>
      <c r="S317" s="19" t="s">
        <v>15</v>
      </c>
      <c r="T317" s="220" t="s">
        <v>5</v>
      </c>
    </row>
    <row r="318" spans="1:20" ht="12.75">
      <c r="A318" s="26" t="s">
        <v>182</v>
      </c>
      <c r="B318" s="293"/>
      <c r="C318" s="293"/>
      <c r="D318" s="189">
        <f>SUM(D319,D320,D321,D322,D323,D324)</f>
        <v>31300</v>
      </c>
      <c r="E318" s="241">
        <v>11603</v>
      </c>
      <c r="F318" s="242">
        <v>50.01</v>
      </c>
      <c r="G318" s="241">
        <f>G319+G320+G321+G322+G323+G324</f>
        <v>19522</v>
      </c>
      <c r="H318" s="191">
        <v>84.15</v>
      </c>
      <c r="I318" s="241">
        <f>I319+I320+I321+I322+I323+I324</f>
        <v>25387</v>
      </c>
      <c r="J318" s="192">
        <v>109.43</v>
      </c>
      <c r="K318" s="189">
        <f>SUM(K319,K320,K321,K322,K323,K324)</f>
        <v>16000</v>
      </c>
      <c r="L318" s="190">
        <f>L319+L320+L321+L322+L323+L324</f>
        <v>17521.780000000002</v>
      </c>
      <c r="M318" s="190">
        <v>15500</v>
      </c>
      <c r="N318" s="242">
        <f>SUM(N319:N324)</f>
        <v>12238.18</v>
      </c>
      <c r="O318" s="190">
        <f>SUM(O319:O324)</f>
        <v>16083.93</v>
      </c>
      <c r="P318" s="190">
        <f>P319+P320+P321+P322+P323+P324</f>
        <v>28250</v>
      </c>
      <c r="Q318" s="190">
        <f>Q319+Q320+Q321+Q322+Q323+Q324</f>
        <v>22220.87</v>
      </c>
      <c r="R318" s="190">
        <f>R319+R320+R321+R322+R323+R324</f>
        <v>28250</v>
      </c>
      <c r="S318" s="190">
        <f>S319+S320+S321+S322+S323+S324</f>
        <v>29113.98</v>
      </c>
      <c r="T318" s="37">
        <f>S318/R318</f>
        <v>1.0305833628318584</v>
      </c>
    </row>
    <row r="319" spans="1:20" ht="12.75">
      <c r="A319" s="180">
        <v>610</v>
      </c>
      <c r="B319" s="60"/>
      <c r="C319" s="179" t="s">
        <v>183</v>
      </c>
      <c r="D319" s="136">
        <v>3000</v>
      </c>
      <c r="E319" s="61">
        <v>0</v>
      </c>
      <c r="F319" s="42"/>
      <c r="G319" s="61">
        <v>0</v>
      </c>
      <c r="H319" s="106"/>
      <c r="I319" s="61">
        <v>885</v>
      </c>
      <c r="J319" s="65"/>
      <c r="K319" s="136">
        <v>3000</v>
      </c>
      <c r="L319" s="67">
        <v>3093.54</v>
      </c>
      <c r="M319" s="66">
        <v>3000</v>
      </c>
      <c r="N319" s="66">
        <v>509.09</v>
      </c>
      <c r="O319" s="66">
        <v>509.09</v>
      </c>
      <c r="P319" s="66">
        <v>3000</v>
      </c>
      <c r="Q319" s="66">
        <v>2032.14</v>
      </c>
      <c r="R319" s="66">
        <v>3000</v>
      </c>
      <c r="S319" s="66">
        <v>3241.17</v>
      </c>
      <c r="T319" s="186"/>
    </row>
    <row r="320" spans="1:20" ht="12.75">
      <c r="A320" s="180">
        <v>620</v>
      </c>
      <c r="B320" s="60"/>
      <c r="C320" s="179" t="s">
        <v>21</v>
      </c>
      <c r="D320" s="136">
        <v>1500</v>
      </c>
      <c r="E320" s="61">
        <v>0</v>
      </c>
      <c r="F320" s="42"/>
      <c r="G320" s="61">
        <v>0</v>
      </c>
      <c r="H320" s="106"/>
      <c r="I320" s="61">
        <v>165</v>
      </c>
      <c r="J320" s="65"/>
      <c r="K320" s="136">
        <v>1500</v>
      </c>
      <c r="L320" s="67">
        <v>1061.43</v>
      </c>
      <c r="M320" s="66">
        <v>1500</v>
      </c>
      <c r="N320" s="66">
        <v>165.79</v>
      </c>
      <c r="O320" s="66">
        <v>165.79</v>
      </c>
      <c r="P320" s="66">
        <v>1500</v>
      </c>
      <c r="Q320" s="66">
        <v>672.35</v>
      </c>
      <c r="R320" s="66">
        <v>1500</v>
      </c>
      <c r="S320" s="66">
        <v>1335.46</v>
      </c>
      <c r="T320" s="104"/>
    </row>
    <row r="321" spans="1:20" ht="12.75">
      <c r="A321" s="180">
        <v>632</v>
      </c>
      <c r="B321" s="60"/>
      <c r="C321" s="179" t="s">
        <v>101</v>
      </c>
      <c r="D321" s="61">
        <v>26000</v>
      </c>
      <c r="E321" s="61">
        <v>11424</v>
      </c>
      <c r="F321" s="42"/>
      <c r="G321" s="61">
        <v>19165</v>
      </c>
      <c r="H321" s="106"/>
      <c r="I321" s="61">
        <v>23707</v>
      </c>
      <c r="J321" s="65"/>
      <c r="K321" s="136">
        <v>10500</v>
      </c>
      <c r="L321" s="67">
        <v>12668.95</v>
      </c>
      <c r="M321" s="66">
        <v>10000</v>
      </c>
      <c r="N321" s="66">
        <v>11359.6</v>
      </c>
      <c r="O321" s="66">
        <v>14589.55</v>
      </c>
      <c r="P321" s="49">
        <v>22550</v>
      </c>
      <c r="Q321" s="66">
        <v>18554.65</v>
      </c>
      <c r="R321" s="66">
        <v>22550</v>
      </c>
      <c r="S321" s="66">
        <v>22791.47</v>
      </c>
      <c r="T321" s="104"/>
    </row>
    <row r="322" spans="1:20" ht="12.75">
      <c r="A322" s="180">
        <v>633</v>
      </c>
      <c r="B322" s="60"/>
      <c r="C322" s="179" t="s">
        <v>102</v>
      </c>
      <c r="D322" s="136">
        <v>100</v>
      </c>
      <c r="E322" s="61">
        <v>71</v>
      </c>
      <c r="F322" s="42"/>
      <c r="G322" s="61">
        <v>71</v>
      </c>
      <c r="H322" s="106"/>
      <c r="I322" s="61">
        <v>81</v>
      </c>
      <c r="J322" s="65"/>
      <c r="K322" s="136">
        <v>100</v>
      </c>
      <c r="L322" s="67">
        <v>153.55</v>
      </c>
      <c r="M322" s="66">
        <v>100</v>
      </c>
      <c r="N322" s="66">
        <v>5.7</v>
      </c>
      <c r="O322" s="66">
        <v>5.7</v>
      </c>
      <c r="P322" s="66">
        <v>100</v>
      </c>
      <c r="Q322" s="66">
        <v>43.19</v>
      </c>
      <c r="R322" s="66">
        <v>100</v>
      </c>
      <c r="S322" s="66">
        <v>87.8</v>
      </c>
      <c r="T322" s="104"/>
    </row>
    <row r="323" spans="1:20" ht="12.75">
      <c r="A323" s="205">
        <v>635</v>
      </c>
      <c r="B323" s="115"/>
      <c r="C323" s="175" t="s">
        <v>105</v>
      </c>
      <c r="D323" s="136">
        <v>500</v>
      </c>
      <c r="E323" s="61">
        <v>108</v>
      </c>
      <c r="F323" s="42"/>
      <c r="G323" s="61">
        <v>116</v>
      </c>
      <c r="H323" s="106"/>
      <c r="I323" s="61">
        <v>379</v>
      </c>
      <c r="J323" s="65"/>
      <c r="K323" s="136">
        <v>500</v>
      </c>
      <c r="L323" s="67">
        <v>208.31</v>
      </c>
      <c r="M323" s="66">
        <v>500</v>
      </c>
      <c r="N323" s="66">
        <v>0</v>
      </c>
      <c r="O323" s="66">
        <v>277.2</v>
      </c>
      <c r="P323" s="66">
        <v>500</v>
      </c>
      <c r="Q323" s="66">
        <v>381.94</v>
      </c>
      <c r="R323" s="66">
        <v>500</v>
      </c>
      <c r="S323" s="66">
        <v>1037.48</v>
      </c>
      <c r="T323" s="104"/>
    </row>
    <row r="324" spans="1:20" ht="12.75">
      <c r="A324" s="180">
        <v>637</v>
      </c>
      <c r="B324" s="60"/>
      <c r="C324" s="179" t="s">
        <v>94</v>
      </c>
      <c r="D324" s="136">
        <v>200</v>
      </c>
      <c r="E324" s="61">
        <v>0</v>
      </c>
      <c r="F324" s="42"/>
      <c r="G324" s="61">
        <v>170</v>
      </c>
      <c r="H324" s="106"/>
      <c r="I324" s="61">
        <v>170</v>
      </c>
      <c r="J324" s="65"/>
      <c r="K324" s="136">
        <v>400</v>
      </c>
      <c r="L324" s="67">
        <v>336</v>
      </c>
      <c r="M324" s="66">
        <v>400</v>
      </c>
      <c r="N324" s="66">
        <v>198</v>
      </c>
      <c r="O324" s="66">
        <v>536.6</v>
      </c>
      <c r="P324" s="49">
        <v>600</v>
      </c>
      <c r="Q324" s="66">
        <v>536.6</v>
      </c>
      <c r="R324" s="66">
        <v>600</v>
      </c>
      <c r="S324" s="66">
        <v>620.6</v>
      </c>
      <c r="T324" s="104"/>
    </row>
    <row r="325" spans="1:20" ht="12.75">
      <c r="A325" s="206" t="s">
        <v>184</v>
      </c>
      <c r="B325" s="207"/>
      <c r="C325" s="208" t="s">
        <v>185</v>
      </c>
      <c r="D325" s="251">
        <f>SUM(D318)</f>
        <v>31300</v>
      </c>
      <c r="E325" s="209">
        <v>11603</v>
      </c>
      <c r="F325" s="210">
        <v>50.01</v>
      </c>
      <c r="G325" s="209">
        <v>19522</v>
      </c>
      <c r="H325" s="211">
        <v>84.15</v>
      </c>
      <c r="I325" s="209">
        <f>I318</f>
        <v>25387</v>
      </c>
      <c r="J325" s="232">
        <v>109.43</v>
      </c>
      <c r="K325" s="251">
        <f>SUM(K318)</f>
        <v>16000</v>
      </c>
      <c r="L325" s="233">
        <f>L318</f>
        <v>17521.780000000002</v>
      </c>
      <c r="M325" s="234">
        <v>15500</v>
      </c>
      <c r="N325" s="210">
        <f aca="true" t="shared" si="5" ref="N325:S325">N318</f>
        <v>12238.18</v>
      </c>
      <c r="O325" s="234">
        <f t="shared" si="5"/>
        <v>16083.93</v>
      </c>
      <c r="P325" s="234">
        <f t="shared" si="5"/>
        <v>28250</v>
      </c>
      <c r="Q325" s="234">
        <f t="shared" si="5"/>
        <v>22220.87</v>
      </c>
      <c r="R325" s="234">
        <f t="shared" si="5"/>
        <v>28250</v>
      </c>
      <c r="S325" s="234">
        <f t="shared" si="5"/>
        <v>29113.98</v>
      </c>
      <c r="T325" s="213">
        <f>S325/R325</f>
        <v>1.0305833628318584</v>
      </c>
    </row>
    <row r="326" spans="1:20" ht="12.75">
      <c r="A326" s="235"/>
      <c r="B326" s="51"/>
      <c r="C326" s="225"/>
      <c r="D326" s="76"/>
      <c r="E326" s="236"/>
      <c r="F326" s="236"/>
      <c r="G326" s="236"/>
      <c r="H326" s="237"/>
      <c r="I326" s="236"/>
      <c r="J326" s="76"/>
      <c r="K326" s="76"/>
      <c r="L326" s="76"/>
      <c r="M326" s="76"/>
      <c r="N326" s="76"/>
      <c r="O326" s="238"/>
      <c r="P326" s="76"/>
      <c r="Q326" s="76"/>
      <c r="R326" s="76"/>
      <c r="S326" s="76"/>
      <c r="T326" s="76"/>
    </row>
    <row r="327" spans="1:20" ht="12.75" hidden="1">
      <c r="A327" s="235"/>
      <c r="B327" s="51"/>
      <c r="C327" s="225"/>
      <c r="D327" s="76"/>
      <c r="E327" s="236"/>
      <c r="F327" s="236"/>
      <c r="G327" s="236"/>
      <c r="H327" s="237"/>
      <c r="I327" s="236"/>
      <c r="J327" s="76"/>
      <c r="K327" s="76"/>
      <c r="L327" s="76"/>
      <c r="M327" s="76"/>
      <c r="N327" s="76"/>
      <c r="O327" s="238"/>
      <c r="P327" s="76"/>
      <c r="Q327" s="76"/>
      <c r="R327" s="76"/>
      <c r="S327" s="76"/>
      <c r="T327" s="76"/>
    </row>
    <row r="328" spans="1:20" ht="12.75" hidden="1">
      <c r="A328" s="235"/>
      <c r="B328" s="51"/>
      <c r="C328" s="225"/>
      <c r="D328" s="76"/>
      <c r="E328" s="236"/>
      <c r="F328" s="236"/>
      <c r="G328" s="236"/>
      <c r="H328" s="237"/>
      <c r="I328" s="236"/>
      <c r="J328" s="76"/>
      <c r="K328" s="76"/>
      <c r="L328" s="76"/>
      <c r="M328" s="76"/>
      <c r="N328" s="76"/>
      <c r="O328" s="238"/>
      <c r="P328" s="76"/>
      <c r="Q328" s="76"/>
      <c r="R328" s="76"/>
      <c r="S328" s="76"/>
      <c r="T328" s="76"/>
    </row>
    <row r="329" spans="1:20" ht="12.75" customHeight="1" hidden="1">
      <c r="A329" s="235"/>
      <c r="B329" s="51"/>
      <c r="C329" s="225"/>
      <c r="D329" s="76"/>
      <c r="E329" s="236"/>
      <c r="F329" s="236"/>
      <c r="G329" s="236"/>
      <c r="H329" s="237"/>
      <c r="I329" s="236"/>
      <c r="J329" s="76"/>
      <c r="K329" s="76"/>
      <c r="L329" s="76"/>
      <c r="M329" s="76"/>
      <c r="N329" s="76"/>
      <c r="O329" s="238"/>
      <c r="P329" s="76"/>
      <c r="Q329" s="76"/>
      <c r="R329" s="76"/>
      <c r="S329" s="76"/>
      <c r="T329" s="76"/>
    </row>
    <row r="330" spans="1:20" ht="12.75" customHeight="1" hidden="1">
      <c r="A330" s="235"/>
      <c r="B330" s="51"/>
      <c r="C330" s="225"/>
      <c r="D330" s="76"/>
      <c r="E330" s="236"/>
      <c r="F330" s="236"/>
      <c r="G330" s="236"/>
      <c r="H330" s="237"/>
      <c r="I330" s="236"/>
      <c r="J330" s="76"/>
      <c r="K330" s="76"/>
      <c r="L330" s="76"/>
      <c r="M330" s="76"/>
      <c r="N330" s="76"/>
      <c r="O330" s="238"/>
      <c r="P330" s="76"/>
      <c r="Q330" s="76"/>
      <c r="R330" s="76"/>
      <c r="S330" s="76"/>
      <c r="T330" s="76"/>
    </row>
    <row r="331" spans="1:20" ht="12.75" hidden="1">
      <c r="A331" s="235"/>
      <c r="B331" s="51"/>
      <c r="C331" s="225"/>
      <c r="D331" s="76"/>
      <c r="E331" s="236"/>
      <c r="F331" s="236"/>
      <c r="G331" s="236"/>
      <c r="H331" s="237"/>
      <c r="I331" s="236"/>
      <c r="J331" s="76"/>
      <c r="K331" s="76"/>
      <c r="L331" s="76"/>
      <c r="M331" s="76"/>
      <c r="N331" s="76"/>
      <c r="O331" s="238"/>
      <c r="P331" s="76"/>
      <c r="Q331" s="76"/>
      <c r="R331" s="76"/>
      <c r="S331" s="76"/>
      <c r="T331" s="217"/>
    </row>
    <row r="332" spans="1:20" ht="12.75" hidden="1">
      <c r="A332" s="235"/>
      <c r="B332" s="51"/>
      <c r="C332" s="225"/>
      <c r="D332" s="76"/>
      <c r="E332" s="236"/>
      <c r="F332" s="236"/>
      <c r="G332" s="236"/>
      <c r="H332" s="237"/>
      <c r="I332" s="236"/>
      <c r="J332" s="76"/>
      <c r="K332" s="76"/>
      <c r="L332" s="76"/>
      <c r="M332" s="76"/>
      <c r="N332" s="76"/>
      <c r="O332" s="238"/>
      <c r="P332" s="76"/>
      <c r="Q332" s="76"/>
      <c r="R332" s="76"/>
      <c r="S332" s="76"/>
      <c r="T332" s="389" t="e">
        <f>S332/R332</f>
        <v>#DIV/0!</v>
      </c>
    </row>
    <row r="333" spans="1:20" ht="12.75" hidden="1">
      <c r="A333" s="235"/>
      <c r="B333" s="51"/>
      <c r="C333" s="225"/>
      <c r="D333" s="76"/>
      <c r="E333" s="236"/>
      <c r="F333" s="236"/>
      <c r="G333" s="236"/>
      <c r="H333" s="237"/>
      <c r="I333" s="236"/>
      <c r="J333" s="76"/>
      <c r="K333" s="76"/>
      <c r="L333" s="76"/>
      <c r="M333" s="76"/>
      <c r="N333" s="76"/>
      <c r="O333" s="238"/>
      <c r="P333" s="76"/>
      <c r="Q333" s="76"/>
      <c r="R333" s="76"/>
      <c r="S333" s="76"/>
      <c r="T333" s="390"/>
    </row>
    <row r="334" spans="1:20" ht="12.75" hidden="1">
      <c r="A334" s="235"/>
      <c r="B334" s="51"/>
      <c r="C334" s="225"/>
      <c r="D334" s="76"/>
      <c r="E334" s="236"/>
      <c r="F334" s="236"/>
      <c r="G334" s="236"/>
      <c r="H334" s="237"/>
      <c r="I334" s="236"/>
      <c r="J334" s="76"/>
      <c r="K334" s="76"/>
      <c r="L334" s="76"/>
      <c r="M334" s="76"/>
      <c r="N334" s="76"/>
      <c r="O334" s="238"/>
      <c r="P334" s="76"/>
      <c r="Q334" s="76"/>
      <c r="R334" s="76"/>
      <c r="S334" s="76"/>
      <c r="T334" s="391"/>
    </row>
    <row r="335" spans="1:20" ht="12.75">
      <c r="A335" s="235"/>
      <c r="B335" s="51"/>
      <c r="C335" s="225"/>
      <c r="D335" s="236"/>
      <c r="E335" s="236"/>
      <c r="F335" s="236"/>
      <c r="G335" s="236"/>
      <c r="H335" s="237"/>
      <c r="I335" s="901" t="s">
        <v>186</v>
      </c>
      <c r="J335" s="901"/>
      <c r="K335" s="901"/>
      <c r="L335" s="901"/>
      <c r="M335" s="901"/>
      <c r="N335" s="901"/>
      <c r="O335" s="901"/>
      <c r="P335" s="901"/>
      <c r="Q335" s="901"/>
      <c r="R335" s="262"/>
      <c r="T335" s="135"/>
    </row>
    <row r="336" spans="1:20" ht="12.75">
      <c r="A336" s="235"/>
      <c r="B336" s="51"/>
      <c r="C336" s="225"/>
      <c r="D336" s="76"/>
      <c r="E336" s="236"/>
      <c r="F336" s="236"/>
      <c r="G336" s="236"/>
      <c r="H336" s="237"/>
      <c r="I336" s="236"/>
      <c r="J336" s="76"/>
      <c r="K336" s="76"/>
      <c r="L336" s="76"/>
      <c r="M336" s="76"/>
      <c r="N336" s="76"/>
      <c r="O336" s="238"/>
      <c r="P336" s="76"/>
      <c r="Q336" s="76"/>
      <c r="R336" s="76"/>
      <c r="S336" s="76"/>
      <c r="T336" s="135"/>
    </row>
    <row r="337" spans="1:20" s="153" customFormat="1" ht="25.5">
      <c r="A337" s="12" t="s">
        <v>1</v>
      </c>
      <c r="B337" s="13"/>
      <c r="C337" s="264"/>
      <c r="D337" s="265">
        <v>2012</v>
      </c>
      <c r="E337" s="16" t="s">
        <v>4</v>
      </c>
      <c r="F337" s="17" t="s">
        <v>5</v>
      </c>
      <c r="G337" s="16" t="s">
        <v>6</v>
      </c>
      <c r="H337" s="17" t="s">
        <v>5</v>
      </c>
      <c r="I337" s="16" t="s">
        <v>7</v>
      </c>
      <c r="J337" s="17" t="s">
        <v>5</v>
      </c>
      <c r="K337" s="19" t="s">
        <v>8</v>
      </c>
      <c r="L337" s="19" t="s">
        <v>9</v>
      </c>
      <c r="M337" s="21">
        <v>2013</v>
      </c>
      <c r="N337" s="19" t="s">
        <v>10</v>
      </c>
      <c r="O337" s="266" t="s">
        <v>11</v>
      </c>
      <c r="P337" s="21" t="s">
        <v>12</v>
      </c>
      <c r="Q337" s="19" t="s">
        <v>13</v>
      </c>
      <c r="R337" s="20" t="s">
        <v>14</v>
      </c>
      <c r="S337" s="392" t="s">
        <v>15</v>
      </c>
      <c r="T337" s="220" t="s">
        <v>5</v>
      </c>
    </row>
    <row r="338" spans="1:20" s="294" customFormat="1" ht="11.25">
      <c r="A338" s="26" t="s">
        <v>187</v>
      </c>
      <c r="B338" s="293"/>
      <c r="C338" s="293"/>
      <c r="D338" s="189">
        <f>SUM(D339,D340,D341,D342,D343,D344)</f>
        <v>23150</v>
      </c>
      <c r="E338" s="241">
        <v>4553</v>
      </c>
      <c r="F338" s="242">
        <v>21.18</v>
      </c>
      <c r="G338" s="241">
        <v>8858</v>
      </c>
      <c r="H338" s="191">
        <v>41.2</v>
      </c>
      <c r="I338" s="241">
        <f>I339+I340+I341+I342+I343+I344</f>
        <v>12762</v>
      </c>
      <c r="J338" s="192">
        <v>59.36</v>
      </c>
      <c r="K338" s="190">
        <f>SUM(K339,K340,K341,K342,K343,K344)</f>
        <v>20000</v>
      </c>
      <c r="L338" s="190">
        <f>SUM(L339:L344)</f>
        <v>22417.88</v>
      </c>
      <c r="M338" s="190">
        <v>20400</v>
      </c>
      <c r="N338" s="242">
        <f>SUM(N339:N344)</f>
        <v>4533.25</v>
      </c>
      <c r="O338" s="190">
        <f>SUM(O339:O344)</f>
        <v>11176.900000000001</v>
      </c>
      <c r="P338" s="190">
        <f>SUM(P339:P344)</f>
        <v>22750</v>
      </c>
      <c r="Q338" s="190">
        <f>Q339+Q340+Q341+Q342+Q343+Q344</f>
        <v>15917.130000000001</v>
      </c>
      <c r="R338" s="190">
        <f>R339+R340+R341+R342+R343+R344</f>
        <v>23270</v>
      </c>
      <c r="S338" s="190">
        <f>S339+S340+S341+S342+S343+S344</f>
        <v>22898.660000000003</v>
      </c>
      <c r="T338" s="393">
        <f>S338/R338</f>
        <v>0.9840421143102709</v>
      </c>
    </row>
    <row r="339" spans="1:20" s="76" customFormat="1" ht="12.75">
      <c r="A339" s="332">
        <v>632</v>
      </c>
      <c r="B339" s="333"/>
      <c r="C339" s="394" t="s">
        <v>101</v>
      </c>
      <c r="D339" s="61">
        <v>15000</v>
      </c>
      <c r="E339" s="61">
        <v>4371</v>
      </c>
      <c r="F339" s="42"/>
      <c r="G339" s="61">
        <v>8227</v>
      </c>
      <c r="H339" s="106"/>
      <c r="I339" s="61">
        <v>10755</v>
      </c>
      <c r="J339" s="65"/>
      <c r="K339" s="66">
        <v>8000</v>
      </c>
      <c r="L339" s="140">
        <v>8520.82</v>
      </c>
      <c r="M339" s="66">
        <v>8000</v>
      </c>
      <c r="N339" s="66">
        <v>4019.31</v>
      </c>
      <c r="O339" s="66">
        <v>5681.96</v>
      </c>
      <c r="P339" s="49">
        <v>10000</v>
      </c>
      <c r="Q339" s="140">
        <v>7847.61</v>
      </c>
      <c r="R339" s="140">
        <v>10000</v>
      </c>
      <c r="S339" s="140">
        <v>9968.27</v>
      </c>
      <c r="T339" s="186"/>
    </row>
    <row r="340" spans="1:20" s="305" customFormat="1" ht="12.75">
      <c r="A340" s="332">
        <v>633</v>
      </c>
      <c r="B340" s="333"/>
      <c r="C340" s="394" t="s">
        <v>102</v>
      </c>
      <c r="D340" s="61">
        <v>150</v>
      </c>
      <c r="E340" s="61">
        <v>105</v>
      </c>
      <c r="F340" s="42"/>
      <c r="G340" s="61">
        <v>120</v>
      </c>
      <c r="H340" s="106"/>
      <c r="I340" s="61">
        <v>120</v>
      </c>
      <c r="J340" s="65"/>
      <c r="K340" s="66">
        <v>300</v>
      </c>
      <c r="L340" s="66">
        <v>425.84</v>
      </c>
      <c r="M340" s="66">
        <v>300</v>
      </c>
      <c r="N340" s="66">
        <v>25.14</v>
      </c>
      <c r="O340" s="66">
        <v>592.57</v>
      </c>
      <c r="P340" s="49">
        <v>650</v>
      </c>
      <c r="Q340" s="66">
        <v>641.49</v>
      </c>
      <c r="R340" s="66">
        <v>650</v>
      </c>
      <c r="S340" s="66">
        <v>672.58</v>
      </c>
      <c r="T340" s="63"/>
    </row>
    <row r="341" spans="1:20" ht="12.75">
      <c r="A341" s="332">
        <v>634</v>
      </c>
      <c r="B341" s="333"/>
      <c r="C341" s="394" t="s">
        <v>188</v>
      </c>
      <c r="D341" s="61">
        <v>5000</v>
      </c>
      <c r="E341" s="61">
        <v>44</v>
      </c>
      <c r="F341" s="42"/>
      <c r="G341" s="61">
        <v>236</v>
      </c>
      <c r="H341" s="106"/>
      <c r="I341" s="61">
        <v>394</v>
      </c>
      <c r="J341" s="65"/>
      <c r="K341" s="66">
        <v>6100</v>
      </c>
      <c r="L341" s="66">
        <v>6879.54</v>
      </c>
      <c r="M341" s="66">
        <v>6100</v>
      </c>
      <c r="N341" s="66">
        <v>139.68</v>
      </c>
      <c r="O341" s="66">
        <v>3019.83</v>
      </c>
      <c r="P341" s="66">
        <v>6100</v>
      </c>
      <c r="Q341" s="66">
        <v>3427.07</v>
      </c>
      <c r="R341" s="66">
        <v>6100</v>
      </c>
      <c r="S341" s="66">
        <v>6747.64</v>
      </c>
      <c r="T341" s="63"/>
    </row>
    <row r="342" spans="1:20" ht="12.75">
      <c r="A342" s="332">
        <v>635</v>
      </c>
      <c r="B342" s="333"/>
      <c r="C342" s="394" t="s">
        <v>105</v>
      </c>
      <c r="D342" s="61">
        <v>500</v>
      </c>
      <c r="E342" s="61">
        <v>33</v>
      </c>
      <c r="F342" s="42"/>
      <c r="G342" s="61">
        <v>275</v>
      </c>
      <c r="H342" s="106"/>
      <c r="I342" s="61">
        <v>493</v>
      </c>
      <c r="J342" s="65"/>
      <c r="K342" s="66">
        <v>500</v>
      </c>
      <c r="L342" s="66">
        <v>468.29</v>
      </c>
      <c r="M342" s="66">
        <v>500</v>
      </c>
      <c r="N342" s="66">
        <v>25.7</v>
      </c>
      <c r="O342" s="66">
        <v>25.7</v>
      </c>
      <c r="P342" s="66">
        <v>500</v>
      </c>
      <c r="Q342" s="66">
        <v>25.7</v>
      </c>
      <c r="R342" s="66">
        <v>350</v>
      </c>
      <c r="S342" s="66">
        <v>384.91</v>
      </c>
      <c r="T342" s="50"/>
    </row>
    <row r="343" spans="1:20" ht="12.75">
      <c r="A343" s="332">
        <v>637</v>
      </c>
      <c r="B343" s="333"/>
      <c r="C343" s="394" t="s">
        <v>94</v>
      </c>
      <c r="D343" s="61">
        <v>500</v>
      </c>
      <c r="E343" s="61">
        <v>0</v>
      </c>
      <c r="F343" s="42"/>
      <c r="G343" s="61">
        <v>0</v>
      </c>
      <c r="H343" s="106"/>
      <c r="I343" s="61">
        <v>0</v>
      </c>
      <c r="J343" s="65"/>
      <c r="K343" s="66">
        <v>0</v>
      </c>
      <c r="L343" s="66">
        <v>0</v>
      </c>
      <c r="M343" s="66">
        <v>0</v>
      </c>
      <c r="N343" s="66">
        <v>210</v>
      </c>
      <c r="O343" s="66">
        <v>210</v>
      </c>
      <c r="P343" s="66">
        <v>0</v>
      </c>
      <c r="Q343" s="66">
        <v>320</v>
      </c>
      <c r="R343" s="66">
        <v>320</v>
      </c>
      <c r="S343" s="66">
        <v>320</v>
      </c>
      <c r="T343" s="136"/>
    </row>
    <row r="344" spans="1:20" ht="12.75">
      <c r="A344" s="332">
        <v>642</v>
      </c>
      <c r="B344" s="333"/>
      <c r="C344" s="394" t="s">
        <v>189</v>
      </c>
      <c r="D344" s="61">
        <v>2000</v>
      </c>
      <c r="E344" s="61">
        <v>0</v>
      </c>
      <c r="F344" s="42"/>
      <c r="G344" s="61">
        <v>0</v>
      </c>
      <c r="H344" s="106"/>
      <c r="I344" s="61">
        <v>1000</v>
      </c>
      <c r="J344" s="65"/>
      <c r="K344" s="66">
        <v>5100</v>
      </c>
      <c r="L344" s="66">
        <v>6123.39</v>
      </c>
      <c r="M344" s="66">
        <v>5500</v>
      </c>
      <c r="N344" s="66">
        <v>113.42</v>
      </c>
      <c r="O344" s="66">
        <v>1646.84</v>
      </c>
      <c r="P344" s="66">
        <v>5500</v>
      </c>
      <c r="Q344" s="66">
        <v>3655.26</v>
      </c>
      <c r="R344" s="66">
        <v>5850</v>
      </c>
      <c r="S344" s="66">
        <f>S345+S346+S347</f>
        <v>4805.26</v>
      </c>
      <c r="T344" s="50"/>
    </row>
    <row r="345" spans="1:20" ht="12.75">
      <c r="A345" s="332"/>
      <c r="B345" s="333"/>
      <c r="C345" s="179" t="s">
        <v>190</v>
      </c>
      <c r="D345" s="61"/>
      <c r="E345" s="61"/>
      <c r="F345" s="42"/>
      <c r="G345" s="61"/>
      <c r="H345" s="106"/>
      <c r="I345" s="61"/>
      <c r="J345" s="65"/>
      <c r="K345" s="66"/>
      <c r="L345" s="66"/>
      <c r="M345" s="66"/>
      <c r="N345" s="66"/>
      <c r="O345" s="66"/>
      <c r="P345" s="66"/>
      <c r="Q345" s="66"/>
      <c r="R345" s="142">
        <v>5000</v>
      </c>
      <c r="S345" s="142">
        <v>3955.26</v>
      </c>
      <c r="T345" s="50"/>
    </row>
    <row r="346" spans="1:20" ht="12.75">
      <c r="A346" s="332"/>
      <c r="B346" s="333"/>
      <c r="C346" s="179" t="s">
        <v>191</v>
      </c>
      <c r="D346" s="61"/>
      <c r="E346" s="61"/>
      <c r="F346" s="42"/>
      <c r="G346" s="61"/>
      <c r="H346" s="106"/>
      <c r="I346" s="61"/>
      <c r="J346" s="65"/>
      <c r="K346" s="66"/>
      <c r="L346" s="66"/>
      <c r="M346" s="66"/>
      <c r="N346" s="66"/>
      <c r="O346" s="66"/>
      <c r="P346" s="66"/>
      <c r="Q346" s="66"/>
      <c r="R346" s="142">
        <v>500</v>
      </c>
      <c r="S346" s="142">
        <v>500</v>
      </c>
      <c r="T346" s="136"/>
    </row>
    <row r="347" spans="1:20" ht="12.75">
      <c r="A347" s="332"/>
      <c r="B347" s="333"/>
      <c r="C347" s="179" t="s">
        <v>192</v>
      </c>
      <c r="D347" s="61"/>
      <c r="E347" s="61"/>
      <c r="F347" s="42"/>
      <c r="G347" s="61"/>
      <c r="H347" s="106"/>
      <c r="I347" s="61"/>
      <c r="J347" s="65"/>
      <c r="K347" s="66"/>
      <c r="L347" s="66"/>
      <c r="M347" s="66"/>
      <c r="N347" s="66"/>
      <c r="O347" s="66"/>
      <c r="P347" s="66"/>
      <c r="Q347" s="66"/>
      <c r="R347" s="142">
        <v>350</v>
      </c>
      <c r="S347" s="142">
        <v>350</v>
      </c>
      <c r="T347" s="136"/>
    </row>
    <row r="348" spans="1:20" s="294" customFormat="1" ht="12.75" customHeight="1">
      <c r="A348" s="26" t="s">
        <v>193</v>
      </c>
      <c r="B348" s="293"/>
      <c r="C348" s="293"/>
      <c r="D348" s="395">
        <f>SUM(D349,D350,D351,D368)</f>
        <v>31800</v>
      </c>
      <c r="E348" s="241">
        <v>9971</v>
      </c>
      <c r="F348" s="242">
        <v>30.12</v>
      </c>
      <c r="G348" s="241">
        <v>20044</v>
      </c>
      <c r="H348" s="191">
        <v>60.56</v>
      </c>
      <c r="I348" s="241">
        <f>I349+I350+I351+I368+I356+I364+I365</f>
        <v>29867</v>
      </c>
      <c r="J348" s="242">
        <v>90.23</v>
      </c>
      <c r="K348" s="396">
        <f>SUM(K349,K350,K351,K368)</f>
        <v>34700</v>
      </c>
      <c r="L348" s="396">
        <f>L349+L350+L351</f>
        <v>34416.770000000004</v>
      </c>
      <c r="M348" s="396">
        <v>34700</v>
      </c>
      <c r="N348" s="242">
        <f>N349+N350+N351</f>
        <v>11135.499999999998</v>
      </c>
      <c r="O348" s="396">
        <f>O349+O350+O351</f>
        <v>22237.98</v>
      </c>
      <c r="P348" s="396">
        <f>P349+P350+P351+P368</f>
        <v>42800</v>
      </c>
      <c r="Q348" s="396">
        <f>Q349+Q350+Q351</f>
        <v>31300.51</v>
      </c>
      <c r="R348" s="396">
        <f>R349+R350+R351</f>
        <v>41050</v>
      </c>
      <c r="S348" s="396">
        <f>S349+S350+S351</f>
        <v>39706.72</v>
      </c>
      <c r="T348" s="37">
        <f>S348/R348</f>
        <v>0.9672769792935445</v>
      </c>
    </row>
    <row r="349" spans="1:20" ht="12.75" customHeight="1">
      <c r="A349" s="397">
        <v>610</v>
      </c>
      <c r="B349" s="398"/>
      <c r="C349" s="399" t="s">
        <v>17</v>
      </c>
      <c r="D349" s="63">
        <v>14000</v>
      </c>
      <c r="E349" s="63">
        <v>5121</v>
      </c>
      <c r="F349" s="63"/>
      <c r="G349" s="63">
        <v>9944</v>
      </c>
      <c r="H349" s="106"/>
      <c r="I349" s="63">
        <v>13849</v>
      </c>
      <c r="J349" s="400"/>
      <c r="K349" s="66">
        <v>14000</v>
      </c>
      <c r="L349" s="140">
        <v>13277.75</v>
      </c>
      <c r="M349" s="140">
        <v>14000</v>
      </c>
      <c r="N349" s="140">
        <v>3410.74</v>
      </c>
      <c r="O349" s="140">
        <v>7353.71</v>
      </c>
      <c r="P349" s="140">
        <v>14000</v>
      </c>
      <c r="Q349" s="140">
        <v>9892.9</v>
      </c>
      <c r="R349" s="140">
        <v>14000</v>
      </c>
      <c r="S349" s="140">
        <v>13800.81</v>
      </c>
      <c r="T349" s="136"/>
    </row>
    <row r="350" spans="1:20" s="305" customFormat="1" ht="12.75">
      <c r="A350" s="397">
        <v>620</v>
      </c>
      <c r="B350" s="333"/>
      <c r="C350" s="333" t="s">
        <v>21</v>
      </c>
      <c r="D350" s="63">
        <v>4400</v>
      </c>
      <c r="E350" s="63">
        <v>1774</v>
      </c>
      <c r="F350" s="63"/>
      <c r="G350" s="63">
        <v>2969</v>
      </c>
      <c r="H350" s="106"/>
      <c r="I350" s="63">
        <v>4586</v>
      </c>
      <c r="J350" s="400"/>
      <c r="K350" s="66">
        <v>4400</v>
      </c>
      <c r="L350" s="140">
        <v>4756.58</v>
      </c>
      <c r="M350" s="140">
        <v>4400</v>
      </c>
      <c r="N350" s="140">
        <v>1231.82</v>
      </c>
      <c r="O350" s="140">
        <v>2671.04</v>
      </c>
      <c r="P350" s="140">
        <v>4400</v>
      </c>
      <c r="Q350" s="140">
        <v>3612.2</v>
      </c>
      <c r="R350" s="140">
        <v>4400</v>
      </c>
      <c r="S350" s="140">
        <v>4404.18</v>
      </c>
      <c r="T350" s="136"/>
    </row>
    <row r="351" spans="1:20" ht="12.75" customHeight="1">
      <c r="A351" s="401">
        <v>630</v>
      </c>
      <c r="B351" s="394"/>
      <c r="C351" s="394" t="s">
        <v>22</v>
      </c>
      <c r="D351" s="61">
        <f>SUM(D352,D353,D355,D361,D363,D364,D365,D366)</f>
        <v>13400</v>
      </c>
      <c r="E351" s="63">
        <v>3076</v>
      </c>
      <c r="F351" s="63"/>
      <c r="G351" s="63">
        <v>7131</v>
      </c>
      <c r="H351" s="106"/>
      <c r="I351" s="63">
        <f>I352+I353+I355+I361+I363+I366</f>
        <v>9715</v>
      </c>
      <c r="J351" s="181"/>
      <c r="K351" s="66">
        <f>K352+K353+K355+K356+K358+K361+K363+K364+K365+K366+K367+K368+K357+K362</f>
        <v>16300</v>
      </c>
      <c r="L351" s="66">
        <f>L352+L353+L355+L356+L358+L359+L360+L361+L362+L363+L364+L365+L366+L367+L368</f>
        <v>16382.439999999999</v>
      </c>
      <c r="M351" s="66">
        <v>16300</v>
      </c>
      <c r="N351" s="140">
        <f>N352+N353+N355+N356+N357+N358+N359+N360+N361+N362+N363+N364+N365+N366+N367+N368</f>
        <v>6492.939999999999</v>
      </c>
      <c r="O351" s="66">
        <f>O352+O353+O354+O355+O356+O358+O359+O360+O361+O362+O363+O364+O365+O366+O367+O368</f>
        <v>12213.23</v>
      </c>
      <c r="P351" s="49">
        <f>SUM(P352:P367)</f>
        <v>24400</v>
      </c>
      <c r="Q351" s="66">
        <f>Q352+Q353+Q354+Q355+Q356+Q357+Q358+Q361+Q362+Q363+Q366+Q367+Q368+Q365</f>
        <v>17795.41</v>
      </c>
      <c r="R351" s="66">
        <f>R352+R353+R354+R355+R356+R357+R358+R361+R362+R363+R364+R365+R366+R367+R368+R360+R359</f>
        <v>22650</v>
      </c>
      <c r="S351" s="66">
        <f>S352+S353+S354+S355+S356+S357+S360+S361+S362+S363+S365+S366+S367+S368</f>
        <v>21501.73</v>
      </c>
      <c r="T351" s="136"/>
    </row>
    <row r="352" spans="1:20" ht="12.75">
      <c r="A352" s="180" t="s">
        <v>23</v>
      </c>
      <c r="B352" s="179"/>
      <c r="C352" s="179" t="s">
        <v>24</v>
      </c>
      <c r="D352" s="176">
        <v>0</v>
      </c>
      <c r="E352" s="176">
        <v>0</v>
      </c>
      <c r="F352" s="176"/>
      <c r="G352" s="176">
        <v>0</v>
      </c>
      <c r="H352" s="106"/>
      <c r="I352" s="176">
        <v>0</v>
      </c>
      <c r="J352" s="65"/>
      <c r="K352" s="203">
        <v>0</v>
      </c>
      <c r="L352" s="203">
        <v>0</v>
      </c>
      <c r="M352" s="203">
        <v>0</v>
      </c>
      <c r="N352" s="142"/>
      <c r="O352" s="402"/>
      <c r="P352" s="203">
        <v>0</v>
      </c>
      <c r="Q352" s="203"/>
      <c r="R352" s="142">
        <v>0</v>
      </c>
      <c r="S352" s="142">
        <v>0</v>
      </c>
      <c r="T352" s="136"/>
    </row>
    <row r="353" spans="1:20" ht="12.75">
      <c r="A353" s="180">
        <v>632</v>
      </c>
      <c r="B353" s="179"/>
      <c r="C353" s="179" t="s">
        <v>25</v>
      </c>
      <c r="D353" s="176">
        <v>12000</v>
      </c>
      <c r="E353" s="176">
        <v>2864</v>
      </c>
      <c r="F353" s="176"/>
      <c r="G353" s="176">
        <v>6431</v>
      </c>
      <c r="H353" s="106"/>
      <c r="I353" s="176">
        <v>8645</v>
      </c>
      <c r="J353" s="65"/>
      <c r="K353" s="203">
        <v>7000</v>
      </c>
      <c r="L353" s="203">
        <v>8009.03</v>
      </c>
      <c r="M353" s="203">
        <v>7000</v>
      </c>
      <c r="N353" s="142">
        <v>4812.4</v>
      </c>
      <c r="O353" s="142">
        <v>8216.91</v>
      </c>
      <c r="P353" s="243">
        <v>12500</v>
      </c>
      <c r="Q353" s="203">
        <v>10266.55</v>
      </c>
      <c r="R353" s="142">
        <v>12500</v>
      </c>
      <c r="S353" s="142">
        <v>12318.47</v>
      </c>
      <c r="T353" s="50"/>
    </row>
    <row r="354" spans="1:20" ht="12.75">
      <c r="A354" s="180">
        <v>633</v>
      </c>
      <c r="B354" s="179" t="s">
        <v>54</v>
      </c>
      <c r="C354" s="179" t="s">
        <v>194</v>
      </c>
      <c r="D354" s="176"/>
      <c r="E354" s="176"/>
      <c r="F354" s="176"/>
      <c r="G354" s="176"/>
      <c r="H354" s="106"/>
      <c r="I354" s="176"/>
      <c r="J354" s="65"/>
      <c r="K354" s="203"/>
      <c r="L354" s="203"/>
      <c r="M354" s="203"/>
      <c r="N354" s="142"/>
      <c r="O354" s="142">
        <v>343</v>
      </c>
      <c r="P354" s="203"/>
      <c r="Q354" s="203">
        <v>343</v>
      </c>
      <c r="R354" s="142">
        <v>350</v>
      </c>
      <c r="S354" s="142">
        <v>343</v>
      </c>
      <c r="T354" s="136"/>
    </row>
    <row r="355" spans="1:20" ht="12.75">
      <c r="A355" s="39">
        <v>633</v>
      </c>
      <c r="B355" s="60"/>
      <c r="C355" s="60" t="s">
        <v>102</v>
      </c>
      <c r="D355" s="176">
        <v>400</v>
      </c>
      <c r="E355" s="176">
        <v>137</v>
      </c>
      <c r="F355" s="176"/>
      <c r="G355" s="176">
        <v>232</v>
      </c>
      <c r="H355" s="106"/>
      <c r="I355" s="176">
        <v>322</v>
      </c>
      <c r="J355" s="65"/>
      <c r="K355" s="203">
        <v>600</v>
      </c>
      <c r="L355" s="203">
        <v>727.75</v>
      </c>
      <c r="M355" s="203">
        <v>600</v>
      </c>
      <c r="N355" s="142">
        <v>108.98</v>
      </c>
      <c r="O355" s="142">
        <v>364.71</v>
      </c>
      <c r="P355" s="243">
        <v>700</v>
      </c>
      <c r="Q355" s="203">
        <v>558.35</v>
      </c>
      <c r="R355" s="142">
        <v>700</v>
      </c>
      <c r="S355" s="142">
        <v>727.58</v>
      </c>
      <c r="T355" s="136"/>
    </row>
    <row r="356" spans="1:20" ht="12.75">
      <c r="A356" s="52">
        <v>633</v>
      </c>
      <c r="B356" s="107" t="s">
        <v>34</v>
      </c>
      <c r="C356" s="107" t="s">
        <v>195</v>
      </c>
      <c r="D356" s="204">
        <v>0</v>
      </c>
      <c r="E356" s="204"/>
      <c r="F356" s="204"/>
      <c r="G356" s="204"/>
      <c r="H356" s="129"/>
      <c r="I356" s="204">
        <v>166</v>
      </c>
      <c r="J356" s="65"/>
      <c r="K356" s="155">
        <v>200</v>
      </c>
      <c r="L356" s="155">
        <v>249.23</v>
      </c>
      <c r="M356" s="155">
        <v>200</v>
      </c>
      <c r="N356" s="156"/>
      <c r="O356" s="156">
        <v>0</v>
      </c>
      <c r="P356" s="200">
        <v>0</v>
      </c>
      <c r="Q356" s="156"/>
      <c r="R356" s="156">
        <v>0</v>
      </c>
      <c r="S356" s="156">
        <v>0</v>
      </c>
      <c r="T356" s="136"/>
    </row>
    <row r="357" spans="1:20" ht="12.75">
      <c r="A357" s="39">
        <v>633</v>
      </c>
      <c r="B357" s="60" t="s">
        <v>46</v>
      </c>
      <c r="C357" s="403" t="s">
        <v>134</v>
      </c>
      <c r="D357" s="204"/>
      <c r="E357" s="204"/>
      <c r="F357" s="204"/>
      <c r="G357" s="204"/>
      <c r="H357" s="129"/>
      <c r="I357" s="204"/>
      <c r="J357" s="65"/>
      <c r="K357" s="203">
        <v>500</v>
      </c>
      <c r="L357" s="155"/>
      <c r="M357" s="203">
        <v>500</v>
      </c>
      <c r="N357" s="142"/>
      <c r="O357" s="142">
        <v>0</v>
      </c>
      <c r="P357" s="203">
        <v>500</v>
      </c>
      <c r="Q357" s="404">
        <v>0</v>
      </c>
      <c r="R357" s="404">
        <v>500</v>
      </c>
      <c r="S357" s="142">
        <v>496.3</v>
      </c>
      <c r="T357" s="136"/>
    </row>
    <row r="358" spans="1:20" ht="12.75">
      <c r="A358" s="39">
        <v>637</v>
      </c>
      <c r="B358" s="40"/>
      <c r="C358" s="405" t="s">
        <v>94</v>
      </c>
      <c r="D358" s="176"/>
      <c r="E358" s="176"/>
      <c r="F358" s="176"/>
      <c r="G358" s="176"/>
      <c r="H358" s="106"/>
      <c r="I358" s="176"/>
      <c r="J358" s="65"/>
      <c r="K358" s="203">
        <v>4000</v>
      </c>
      <c r="L358" s="203">
        <v>2542</v>
      </c>
      <c r="M358" s="203">
        <v>4000</v>
      </c>
      <c r="N358" s="142"/>
      <c r="O358" s="142">
        <v>0</v>
      </c>
      <c r="P358" s="203">
        <v>4000</v>
      </c>
      <c r="Q358" s="142">
        <v>1165.02</v>
      </c>
      <c r="R358" s="142">
        <v>2000</v>
      </c>
      <c r="S358" s="142"/>
      <c r="T358" s="136"/>
    </row>
    <row r="359" spans="1:20" ht="12.75">
      <c r="A359" s="39">
        <v>637</v>
      </c>
      <c r="B359" s="40" t="s">
        <v>54</v>
      </c>
      <c r="C359" s="405" t="s">
        <v>112</v>
      </c>
      <c r="D359" s="176"/>
      <c r="E359" s="176"/>
      <c r="F359" s="176"/>
      <c r="G359" s="176"/>
      <c r="H359" s="106"/>
      <c r="I359" s="176"/>
      <c r="J359" s="65"/>
      <c r="K359" s="203"/>
      <c r="L359" s="203">
        <v>486.38</v>
      </c>
      <c r="M359" s="203"/>
      <c r="N359" s="142"/>
      <c r="O359" s="142"/>
      <c r="P359" s="203"/>
      <c r="Q359" s="142"/>
      <c r="R359" s="142"/>
      <c r="S359" s="142"/>
      <c r="T359" s="186"/>
    </row>
    <row r="360" spans="1:20" ht="12.75">
      <c r="A360" s="39">
        <v>637</v>
      </c>
      <c r="B360" s="40" t="s">
        <v>54</v>
      </c>
      <c r="C360" s="405" t="s">
        <v>196</v>
      </c>
      <c r="D360" s="176"/>
      <c r="E360" s="176"/>
      <c r="F360" s="176"/>
      <c r="G360" s="176"/>
      <c r="H360" s="106"/>
      <c r="I360" s="176"/>
      <c r="J360" s="65"/>
      <c r="K360" s="203"/>
      <c r="L360" s="203">
        <v>663.44</v>
      </c>
      <c r="M360" s="203"/>
      <c r="N360" s="142"/>
      <c r="O360" s="142"/>
      <c r="P360" s="203"/>
      <c r="Q360" s="142"/>
      <c r="R360" s="142">
        <v>0</v>
      </c>
      <c r="S360" s="142">
        <v>292.28</v>
      </c>
      <c r="T360" s="136"/>
    </row>
    <row r="361" spans="1:20" ht="12.75">
      <c r="A361" s="39">
        <v>634</v>
      </c>
      <c r="B361" s="60"/>
      <c r="C361" s="60" t="s">
        <v>123</v>
      </c>
      <c r="D361" s="176">
        <v>200</v>
      </c>
      <c r="E361" s="176">
        <v>30</v>
      </c>
      <c r="F361" s="176"/>
      <c r="G361" s="176">
        <v>119</v>
      </c>
      <c r="H361" s="106"/>
      <c r="I361" s="176">
        <v>162</v>
      </c>
      <c r="J361" s="65"/>
      <c r="K361" s="203">
        <v>200</v>
      </c>
      <c r="L361" s="203"/>
      <c r="M361" s="203">
        <v>700</v>
      </c>
      <c r="N361" s="142">
        <v>35.07</v>
      </c>
      <c r="O361" s="142">
        <v>102.42</v>
      </c>
      <c r="P361" s="203">
        <v>700</v>
      </c>
      <c r="Q361" s="203">
        <v>105.38</v>
      </c>
      <c r="R361" s="142">
        <v>700</v>
      </c>
      <c r="S361" s="142">
        <v>115.73</v>
      </c>
      <c r="T361" s="136"/>
    </row>
    <row r="362" spans="1:20" ht="12.75">
      <c r="A362" s="39">
        <v>634</v>
      </c>
      <c r="B362" s="60" t="s">
        <v>54</v>
      </c>
      <c r="C362" s="403" t="s">
        <v>135</v>
      </c>
      <c r="D362" s="176"/>
      <c r="E362" s="176"/>
      <c r="F362" s="176"/>
      <c r="G362" s="176"/>
      <c r="H362" s="106"/>
      <c r="I362" s="176"/>
      <c r="J362" s="65"/>
      <c r="K362" s="203">
        <v>500</v>
      </c>
      <c r="L362" s="203">
        <v>713.08</v>
      </c>
      <c r="M362" s="203">
        <v>500</v>
      </c>
      <c r="N362" s="142"/>
      <c r="O362" s="142"/>
      <c r="P362" s="203">
        <v>500</v>
      </c>
      <c r="Q362" s="203">
        <v>0</v>
      </c>
      <c r="R362" s="142">
        <v>500</v>
      </c>
      <c r="S362" s="142">
        <v>589.3</v>
      </c>
      <c r="T362" s="186"/>
    </row>
    <row r="363" spans="1:20" ht="12.75">
      <c r="A363" s="39">
        <v>635</v>
      </c>
      <c r="B363" s="60"/>
      <c r="C363" s="403" t="s">
        <v>105</v>
      </c>
      <c r="D363" s="176">
        <v>300</v>
      </c>
      <c r="E363" s="176">
        <v>0</v>
      </c>
      <c r="F363" s="176"/>
      <c r="G363" s="176">
        <v>23</v>
      </c>
      <c r="H363" s="106"/>
      <c r="I363" s="176">
        <v>112</v>
      </c>
      <c r="J363" s="65"/>
      <c r="K363" s="203">
        <v>400</v>
      </c>
      <c r="L363" s="203">
        <v>399.08</v>
      </c>
      <c r="M363" s="203">
        <v>400</v>
      </c>
      <c r="N363" s="142">
        <v>1527.99</v>
      </c>
      <c r="O363" s="142">
        <v>2385.07</v>
      </c>
      <c r="P363" s="243">
        <v>2600</v>
      </c>
      <c r="Q363" s="203">
        <v>2385.07</v>
      </c>
      <c r="R363" s="142">
        <v>2500</v>
      </c>
      <c r="S363" s="142">
        <v>2385.07</v>
      </c>
      <c r="T363" s="136"/>
    </row>
    <row r="364" spans="1:20" ht="12.75">
      <c r="A364" s="52">
        <v>636</v>
      </c>
      <c r="B364" s="107" t="s">
        <v>30</v>
      </c>
      <c r="C364" s="107" t="s">
        <v>197</v>
      </c>
      <c r="D364" s="176">
        <v>0</v>
      </c>
      <c r="E364" s="204"/>
      <c r="F364" s="204"/>
      <c r="G364" s="204"/>
      <c r="H364" s="106"/>
      <c r="I364" s="204">
        <v>218</v>
      </c>
      <c r="J364" s="65"/>
      <c r="K364" s="203">
        <v>0</v>
      </c>
      <c r="L364" s="203">
        <v>0</v>
      </c>
      <c r="M364" s="203"/>
      <c r="N364" s="156"/>
      <c r="O364" s="142"/>
      <c r="P364" s="203"/>
      <c r="Q364" s="203"/>
      <c r="R364" s="142"/>
      <c r="S364" s="142"/>
      <c r="T364" s="136"/>
    </row>
    <row r="365" spans="1:20" ht="12.75">
      <c r="A365" s="160">
        <v>637</v>
      </c>
      <c r="B365" s="161"/>
      <c r="C365" s="161" t="s">
        <v>198</v>
      </c>
      <c r="D365" s="176">
        <v>0</v>
      </c>
      <c r="E365" s="204"/>
      <c r="F365" s="204"/>
      <c r="G365" s="204"/>
      <c r="H365" s="106"/>
      <c r="I365" s="204">
        <v>266</v>
      </c>
      <c r="J365" s="65"/>
      <c r="K365" s="155">
        <v>200</v>
      </c>
      <c r="L365" s="155">
        <v>150.77</v>
      </c>
      <c r="M365" s="203"/>
      <c r="N365" s="156"/>
      <c r="O365" s="156">
        <v>400</v>
      </c>
      <c r="P365" s="198">
        <v>500</v>
      </c>
      <c r="Q365" s="156">
        <v>500</v>
      </c>
      <c r="R365" s="156">
        <v>500</v>
      </c>
      <c r="S365" s="156">
        <v>500</v>
      </c>
      <c r="T365" s="136"/>
    </row>
    <row r="366" spans="1:20" ht="12.75">
      <c r="A366" s="39">
        <v>637</v>
      </c>
      <c r="B366" s="60"/>
      <c r="C366" s="144" t="s">
        <v>94</v>
      </c>
      <c r="D366" s="176">
        <v>500</v>
      </c>
      <c r="E366" s="176">
        <v>45</v>
      </c>
      <c r="F366" s="176"/>
      <c r="G366" s="176">
        <v>326</v>
      </c>
      <c r="H366" s="106"/>
      <c r="I366" s="176">
        <v>474</v>
      </c>
      <c r="J366" s="65"/>
      <c r="K366" s="203">
        <v>700</v>
      </c>
      <c r="L366" s="203">
        <v>272.3</v>
      </c>
      <c r="M366" s="203">
        <v>400</v>
      </c>
      <c r="N366" s="142">
        <v>8.5</v>
      </c>
      <c r="O366" s="142">
        <v>401.12</v>
      </c>
      <c r="P366" s="203">
        <v>400</v>
      </c>
      <c r="Q366" s="203">
        <v>643.1</v>
      </c>
      <c r="R366" s="142">
        <v>400</v>
      </c>
      <c r="S366" s="142">
        <v>643.1</v>
      </c>
      <c r="T366" s="136"/>
    </row>
    <row r="367" spans="1:20" ht="12.75">
      <c r="A367" s="135">
        <v>637</v>
      </c>
      <c r="B367" s="135" t="s">
        <v>54</v>
      </c>
      <c r="C367" s="135" t="s">
        <v>199</v>
      </c>
      <c r="D367" s="176"/>
      <c r="E367" s="176"/>
      <c r="F367" s="176"/>
      <c r="G367" s="176"/>
      <c r="H367" s="106"/>
      <c r="I367" s="176"/>
      <c r="J367" s="65"/>
      <c r="K367" s="203">
        <v>2000</v>
      </c>
      <c r="L367" s="203">
        <v>2169.38</v>
      </c>
      <c r="M367" s="203">
        <v>2000</v>
      </c>
      <c r="N367" s="142"/>
      <c r="O367" s="142"/>
      <c r="P367" s="203">
        <v>2000</v>
      </c>
      <c r="Q367" s="203">
        <v>1828.94</v>
      </c>
      <c r="R367" s="142">
        <v>2000</v>
      </c>
      <c r="S367" s="142">
        <v>1925.88</v>
      </c>
      <c r="T367" s="136"/>
    </row>
    <row r="368" spans="1:20" ht="12.75">
      <c r="A368" s="39">
        <v>642</v>
      </c>
      <c r="B368" s="60" t="s">
        <v>30</v>
      </c>
      <c r="C368" s="60" t="s">
        <v>200</v>
      </c>
      <c r="D368" s="61">
        <v>0</v>
      </c>
      <c r="E368" s="176"/>
      <c r="F368" s="176"/>
      <c r="G368" s="176"/>
      <c r="H368" s="106"/>
      <c r="I368" s="63">
        <v>1067</v>
      </c>
      <c r="J368" s="65"/>
      <c r="K368" s="203">
        <v>0</v>
      </c>
      <c r="L368" s="66">
        <v>0</v>
      </c>
      <c r="M368" s="66">
        <v>0</v>
      </c>
      <c r="N368" s="143"/>
      <c r="O368" s="203"/>
      <c r="P368" s="66">
        <v>0</v>
      </c>
      <c r="Q368" s="66"/>
      <c r="R368" s="66">
        <v>0</v>
      </c>
      <c r="S368" s="142">
        <v>1165.02</v>
      </c>
      <c r="T368" s="136"/>
    </row>
    <row r="369" spans="1:20" s="294" customFormat="1" ht="11.25">
      <c r="A369" s="26" t="s">
        <v>201</v>
      </c>
      <c r="B369" s="293"/>
      <c r="C369" s="293"/>
      <c r="D369" s="192">
        <f>SUM(D370)</f>
        <v>0</v>
      </c>
      <c r="E369" s="241">
        <v>0</v>
      </c>
      <c r="F369" s="241"/>
      <c r="G369" s="241">
        <v>0</v>
      </c>
      <c r="H369" s="191"/>
      <c r="I369" s="241">
        <f>I370</f>
        <v>0</v>
      </c>
      <c r="J369" s="193">
        <v>0</v>
      </c>
      <c r="K369" s="190">
        <f>SUM(K370)</f>
        <v>0</v>
      </c>
      <c r="L369" s="190">
        <v>0</v>
      </c>
      <c r="M369" s="190">
        <v>0</v>
      </c>
      <c r="N369" s="242">
        <v>0</v>
      </c>
      <c r="O369" s="190">
        <v>0</v>
      </c>
      <c r="P369" s="190">
        <v>0</v>
      </c>
      <c r="Q369" s="190">
        <v>0</v>
      </c>
      <c r="R369" s="190">
        <v>0</v>
      </c>
      <c r="S369" s="190">
        <v>0</v>
      </c>
      <c r="T369" s="37">
        <v>0</v>
      </c>
    </row>
    <row r="370" spans="1:20" ht="12.75">
      <c r="A370" s="397">
        <v>637</v>
      </c>
      <c r="B370" s="333"/>
      <c r="C370" s="394" t="s">
        <v>94</v>
      </c>
      <c r="D370" s="136">
        <v>0</v>
      </c>
      <c r="E370" s="406">
        <v>0</v>
      </c>
      <c r="F370" s="406"/>
      <c r="G370" s="406">
        <v>0</v>
      </c>
      <c r="H370" s="407"/>
      <c r="I370" s="406">
        <f>I371</f>
        <v>0</v>
      </c>
      <c r="J370" s="65"/>
      <c r="K370" s="48">
        <v>0</v>
      </c>
      <c r="L370" s="66"/>
      <c r="M370" s="66">
        <v>0</v>
      </c>
      <c r="N370" s="408"/>
      <c r="O370" s="66"/>
      <c r="P370" s="66">
        <v>0</v>
      </c>
      <c r="Q370" s="66"/>
      <c r="R370" s="66">
        <v>0</v>
      </c>
      <c r="S370" s="66">
        <v>0</v>
      </c>
      <c r="T370" s="136"/>
    </row>
    <row r="371" spans="1:20" ht="12.75" hidden="1">
      <c r="A371" s="39">
        <v>637</v>
      </c>
      <c r="B371" s="60" t="s">
        <v>32</v>
      </c>
      <c r="C371" s="179" t="s">
        <v>151</v>
      </c>
      <c r="D371" s="136">
        <v>0</v>
      </c>
      <c r="E371" s="176">
        <v>0</v>
      </c>
      <c r="F371" s="176"/>
      <c r="G371" s="176">
        <v>0</v>
      </c>
      <c r="H371" s="106"/>
      <c r="I371" s="176">
        <v>0</v>
      </c>
      <c r="J371" s="65"/>
      <c r="K371" s="48">
        <v>0</v>
      </c>
      <c r="L371" s="66"/>
      <c r="M371" s="66">
        <v>0</v>
      </c>
      <c r="N371" s="203"/>
      <c r="O371" s="66"/>
      <c r="P371" s="66">
        <v>0</v>
      </c>
      <c r="Q371" s="66"/>
      <c r="R371" s="66">
        <v>0</v>
      </c>
      <c r="S371" s="66">
        <v>0</v>
      </c>
      <c r="T371" s="50"/>
    </row>
    <row r="372" spans="1:20" s="294" customFormat="1" ht="11.25">
      <c r="A372" s="26" t="s">
        <v>202</v>
      </c>
      <c r="B372" s="293"/>
      <c r="C372" s="293"/>
      <c r="D372" s="192">
        <f>SUM(D373)</f>
        <v>800</v>
      </c>
      <c r="E372" s="241">
        <v>235</v>
      </c>
      <c r="F372" s="242">
        <v>23.5</v>
      </c>
      <c r="G372" s="241">
        <v>312</v>
      </c>
      <c r="H372" s="191">
        <v>32.2</v>
      </c>
      <c r="I372" s="241" t="e">
        <f>#REF!+#REF!+I373</f>
        <v>#REF!</v>
      </c>
      <c r="J372" s="193">
        <v>36.9</v>
      </c>
      <c r="K372" s="190">
        <f>K373</f>
        <v>800</v>
      </c>
      <c r="L372" s="190">
        <f>L373+L374+L375+L376+L377+L378</f>
        <v>817.88</v>
      </c>
      <c r="M372" s="190">
        <v>800</v>
      </c>
      <c r="N372" s="242">
        <f>N373</f>
        <v>68.96000000000001</v>
      </c>
      <c r="O372" s="190">
        <f>O375+O376</f>
        <v>297.33</v>
      </c>
      <c r="P372" s="190">
        <v>800</v>
      </c>
      <c r="Q372" s="190">
        <f>Q373</f>
        <v>514.98</v>
      </c>
      <c r="R372" s="190">
        <f>R373</f>
        <v>750</v>
      </c>
      <c r="S372" s="190">
        <f>S373</f>
        <v>736.4699999999999</v>
      </c>
      <c r="T372" s="37">
        <f>S372/R372</f>
        <v>0.9819599999999998</v>
      </c>
    </row>
    <row r="373" spans="1:20" ht="12.75">
      <c r="A373" s="401">
        <v>630</v>
      </c>
      <c r="B373" s="394"/>
      <c r="C373" s="394" t="s">
        <v>22</v>
      </c>
      <c r="D373" s="136">
        <f>SUM(D374,D375,D376,D377,D378)</f>
        <v>800</v>
      </c>
      <c r="E373" s="61">
        <v>235</v>
      </c>
      <c r="F373" s="42"/>
      <c r="G373" s="61">
        <v>312</v>
      </c>
      <c r="H373" s="106"/>
      <c r="I373" s="61">
        <f>I374+I375+I376+I377+I378</f>
        <v>369</v>
      </c>
      <c r="J373" s="65"/>
      <c r="K373" s="66">
        <f>SUM(K374,K375,K376,K377,K378)</f>
        <v>800</v>
      </c>
      <c r="L373" s="66">
        <v>0</v>
      </c>
      <c r="M373" s="66"/>
      <c r="N373" s="66">
        <f>N374+N375+N376+N377+N378</f>
        <v>68.96000000000001</v>
      </c>
      <c r="O373" s="66"/>
      <c r="P373" s="66"/>
      <c r="Q373" s="66">
        <f>Q374+Q375+Q376+Q377+Q378</f>
        <v>514.98</v>
      </c>
      <c r="R373" s="66">
        <v>750</v>
      </c>
      <c r="S373" s="66">
        <f>S374+S375+S376+S377+S378</f>
        <v>736.4699999999999</v>
      </c>
      <c r="T373" s="136"/>
    </row>
    <row r="374" spans="1:20" ht="12.75">
      <c r="A374" s="180" t="s">
        <v>23</v>
      </c>
      <c r="B374" s="179"/>
      <c r="C374" s="179" t="s">
        <v>24</v>
      </c>
      <c r="D374" s="202">
        <v>0</v>
      </c>
      <c r="E374" s="176">
        <v>0</v>
      </c>
      <c r="F374" s="172"/>
      <c r="G374" s="176">
        <v>0</v>
      </c>
      <c r="H374" s="106"/>
      <c r="I374" s="176">
        <v>0</v>
      </c>
      <c r="J374" s="65"/>
      <c r="K374" s="66">
        <v>0</v>
      </c>
      <c r="L374" s="203">
        <v>0</v>
      </c>
      <c r="M374" s="203"/>
      <c r="N374" s="142"/>
      <c r="O374" s="203"/>
      <c r="P374" s="203"/>
      <c r="Q374" s="203"/>
      <c r="R374" s="203">
        <v>0</v>
      </c>
      <c r="S374" s="142"/>
      <c r="T374" s="136"/>
    </row>
    <row r="375" spans="1:20" ht="12.75">
      <c r="A375" s="180">
        <v>632</v>
      </c>
      <c r="B375" s="179"/>
      <c r="C375" s="179" t="s">
        <v>25</v>
      </c>
      <c r="D375" s="202">
        <v>300</v>
      </c>
      <c r="E375" s="176">
        <v>83</v>
      </c>
      <c r="F375" s="172"/>
      <c r="G375" s="176">
        <v>160</v>
      </c>
      <c r="H375" s="106"/>
      <c r="I375" s="176">
        <v>217</v>
      </c>
      <c r="J375" s="65"/>
      <c r="K375" s="203">
        <v>300</v>
      </c>
      <c r="L375" s="203">
        <v>172.92</v>
      </c>
      <c r="M375" s="203">
        <v>300</v>
      </c>
      <c r="N375" s="142">
        <v>42.96</v>
      </c>
      <c r="O375" s="203">
        <v>87.48</v>
      </c>
      <c r="P375" s="203">
        <v>300</v>
      </c>
      <c r="Q375" s="203">
        <v>130.6</v>
      </c>
      <c r="R375" s="203">
        <v>250</v>
      </c>
      <c r="S375" s="142">
        <v>174.76</v>
      </c>
      <c r="T375" s="186"/>
    </row>
    <row r="376" spans="1:20" ht="12.75">
      <c r="A376" s="39">
        <v>633</v>
      </c>
      <c r="B376" s="60"/>
      <c r="C376" s="60" t="s">
        <v>203</v>
      </c>
      <c r="D376" s="202">
        <v>500</v>
      </c>
      <c r="E376" s="176">
        <v>152</v>
      </c>
      <c r="F376" s="172"/>
      <c r="G376" s="176">
        <v>152</v>
      </c>
      <c r="H376" s="106"/>
      <c r="I376" s="176">
        <v>152</v>
      </c>
      <c r="J376" s="65"/>
      <c r="K376" s="203">
        <v>500</v>
      </c>
      <c r="L376" s="203">
        <v>488.57</v>
      </c>
      <c r="M376" s="203">
        <v>500</v>
      </c>
      <c r="N376" s="142">
        <v>26</v>
      </c>
      <c r="O376" s="203">
        <v>209.85</v>
      </c>
      <c r="P376" s="203">
        <v>500</v>
      </c>
      <c r="Q376" s="203">
        <v>384.38</v>
      </c>
      <c r="R376" s="203">
        <v>500</v>
      </c>
      <c r="S376" s="142">
        <v>495.32</v>
      </c>
      <c r="T376" s="136"/>
    </row>
    <row r="377" spans="1:20" ht="12.75">
      <c r="A377" s="39">
        <v>635</v>
      </c>
      <c r="B377" s="60"/>
      <c r="C377" s="60" t="s">
        <v>105</v>
      </c>
      <c r="D377" s="202">
        <v>0</v>
      </c>
      <c r="E377" s="176">
        <v>0</v>
      </c>
      <c r="F377" s="172"/>
      <c r="G377" s="176">
        <v>0</v>
      </c>
      <c r="H377" s="106"/>
      <c r="I377" s="176">
        <v>0</v>
      </c>
      <c r="J377" s="65"/>
      <c r="K377" s="203">
        <v>0</v>
      </c>
      <c r="L377" s="203">
        <v>0</v>
      </c>
      <c r="M377" s="203"/>
      <c r="N377" s="142"/>
      <c r="O377" s="203"/>
      <c r="P377" s="203"/>
      <c r="Q377" s="203">
        <v>0</v>
      </c>
      <c r="R377" s="203">
        <v>0</v>
      </c>
      <c r="S377" s="142">
        <v>0</v>
      </c>
      <c r="T377" s="136"/>
    </row>
    <row r="378" spans="1:20" ht="12.75">
      <c r="A378" s="39">
        <v>637</v>
      </c>
      <c r="B378" s="60"/>
      <c r="C378" s="60" t="s">
        <v>94</v>
      </c>
      <c r="D378" s="202">
        <v>0</v>
      </c>
      <c r="E378" s="172">
        <v>0</v>
      </c>
      <c r="F378" s="172"/>
      <c r="G378" s="172">
        <v>0</v>
      </c>
      <c r="H378" s="45"/>
      <c r="I378" s="172">
        <v>0</v>
      </c>
      <c r="J378" s="65"/>
      <c r="K378" s="203">
        <v>0</v>
      </c>
      <c r="L378" s="203">
        <v>156.39</v>
      </c>
      <c r="M378" s="203"/>
      <c r="N378" s="173"/>
      <c r="O378" s="203"/>
      <c r="P378" s="203"/>
      <c r="Q378" s="203">
        <v>0</v>
      </c>
      <c r="R378" s="203">
        <v>0</v>
      </c>
      <c r="S378" s="142">
        <v>66.39</v>
      </c>
      <c r="T378" s="136"/>
    </row>
    <row r="379" spans="1:20" s="294" customFormat="1" ht="11.25">
      <c r="A379" s="26" t="s">
        <v>204</v>
      </c>
      <c r="B379" s="293"/>
      <c r="C379" s="293"/>
      <c r="D379" s="192">
        <f>SUM(D380)</f>
        <v>600</v>
      </c>
      <c r="E379" s="241">
        <v>585</v>
      </c>
      <c r="F379" s="242">
        <v>117</v>
      </c>
      <c r="G379" s="241">
        <v>585</v>
      </c>
      <c r="H379" s="191">
        <v>117</v>
      </c>
      <c r="I379" s="241">
        <f>I380</f>
        <v>586</v>
      </c>
      <c r="J379" s="192">
        <v>117.2</v>
      </c>
      <c r="K379" s="190">
        <f>SUM(K380)</f>
        <v>600</v>
      </c>
      <c r="L379" s="192">
        <f>L380+L381</f>
        <v>591.89</v>
      </c>
      <c r="M379" s="190">
        <v>600</v>
      </c>
      <c r="N379" s="242">
        <f>N380</f>
        <v>1157.09</v>
      </c>
      <c r="O379" s="190">
        <f>O380</f>
        <v>1178.79</v>
      </c>
      <c r="P379" s="190">
        <f>P380</f>
        <v>1200</v>
      </c>
      <c r="Q379" s="193">
        <f>Q380</f>
        <v>1181.79</v>
      </c>
      <c r="R379" s="193">
        <v>1200</v>
      </c>
      <c r="S379" s="193">
        <f>S380</f>
        <v>1286</v>
      </c>
      <c r="T379" s="37">
        <f>S379/R379</f>
        <v>1.0716666666666668</v>
      </c>
    </row>
    <row r="380" spans="1:20" ht="12.75">
      <c r="A380" s="397">
        <v>637</v>
      </c>
      <c r="B380" s="333"/>
      <c r="C380" s="394" t="s">
        <v>94</v>
      </c>
      <c r="D380" s="136">
        <v>600</v>
      </c>
      <c r="E380" s="61">
        <v>585</v>
      </c>
      <c r="F380" s="61"/>
      <c r="G380" s="61">
        <v>585</v>
      </c>
      <c r="H380" s="106"/>
      <c r="I380" s="61">
        <v>586</v>
      </c>
      <c r="J380" s="65"/>
      <c r="K380" s="66">
        <v>600</v>
      </c>
      <c r="L380" s="136"/>
      <c r="M380" s="66">
        <v>600</v>
      </c>
      <c r="N380" s="66">
        <f>N381</f>
        <v>1157.09</v>
      </c>
      <c r="O380" s="66">
        <f>O381</f>
        <v>1178.79</v>
      </c>
      <c r="P380" s="49">
        <v>1200</v>
      </c>
      <c r="Q380" s="67">
        <v>1181.79</v>
      </c>
      <c r="R380" s="67">
        <v>1200</v>
      </c>
      <c r="S380" s="67">
        <v>1286</v>
      </c>
      <c r="T380" s="65"/>
    </row>
    <row r="381" spans="1:20" ht="12.75">
      <c r="A381" s="39">
        <v>637</v>
      </c>
      <c r="B381" s="60" t="s">
        <v>32</v>
      </c>
      <c r="C381" s="179" t="s">
        <v>205</v>
      </c>
      <c r="D381" s="202">
        <v>600</v>
      </c>
      <c r="E381" s="176">
        <v>585</v>
      </c>
      <c r="F381" s="176"/>
      <c r="G381" s="176">
        <v>585</v>
      </c>
      <c r="H381" s="106"/>
      <c r="I381" s="176">
        <v>586</v>
      </c>
      <c r="J381" s="65"/>
      <c r="K381" s="203">
        <v>600</v>
      </c>
      <c r="L381" s="202">
        <v>591.89</v>
      </c>
      <c r="M381" s="203">
        <v>600</v>
      </c>
      <c r="N381" s="142">
        <v>1157.09</v>
      </c>
      <c r="O381" s="142">
        <v>1178.79</v>
      </c>
      <c r="P381" s="409">
        <v>1200</v>
      </c>
      <c r="Q381" s="410">
        <v>1181.79</v>
      </c>
      <c r="R381" s="410">
        <v>1200</v>
      </c>
      <c r="S381" s="410">
        <v>1286</v>
      </c>
      <c r="T381" s="65"/>
    </row>
    <row r="382" spans="1:20" s="294" customFormat="1" ht="11.25">
      <c r="A382" s="26" t="s">
        <v>206</v>
      </c>
      <c r="B382" s="293"/>
      <c r="C382" s="293"/>
      <c r="D382" s="192">
        <f>SUM(D383)</f>
        <v>0</v>
      </c>
      <c r="E382" s="241">
        <v>0</v>
      </c>
      <c r="F382" s="241"/>
      <c r="G382" s="241">
        <v>0</v>
      </c>
      <c r="H382" s="191"/>
      <c r="I382" s="241">
        <v>0</v>
      </c>
      <c r="J382" s="193">
        <v>0</v>
      </c>
      <c r="K382" s="190">
        <f>SUM(K383)</f>
        <v>0</v>
      </c>
      <c r="L382" s="193">
        <v>0</v>
      </c>
      <c r="M382" s="190">
        <v>0</v>
      </c>
      <c r="N382" s="242">
        <v>0</v>
      </c>
      <c r="O382" s="190">
        <v>0</v>
      </c>
      <c r="P382" s="190">
        <v>0</v>
      </c>
      <c r="Q382" s="193">
        <v>0</v>
      </c>
      <c r="R382" s="193">
        <v>0</v>
      </c>
      <c r="S382" s="193">
        <v>0</v>
      </c>
      <c r="T382" s="37">
        <v>0</v>
      </c>
    </row>
    <row r="383" spans="1:20" ht="12.75">
      <c r="A383" s="397">
        <v>637</v>
      </c>
      <c r="B383" s="333"/>
      <c r="C383" s="394" t="s">
        <v>94</v>
      </c>
      <c r="D383" s="136">
        <v>0</v>
      </c>
      <c r="E383" s="61">
        <v>0</v>
      </c>
      <c r="F383" s="61"/>
      <c r="G383" s="61">
        <v>0</v>
      </c>
      <c r="H383" s="106"/>
      <c r="I383" s="61">
        <v>0</v>
      </c>
      <c r="J383" s="65"/>
      <c r="K383" s="66">
        <v>0</v>
      </c>
      <c r="L383" s="67">
        <v>0</v>
      </c>
      <c r="M383" s="66"/>
      <c r="N383" s="66"/>
      <c r="O383" s="66"/>
      <c r="P383" s="66"/>
      <c r="Q383" s="67"/>
      <c r="R383" s="67">
        <v>0</v>
      </c>
      <c r="S383" s="67">
        <v>0</v>
      </c>
      <c r="T383" s="65"/>
    </row>
    <row r="384" spans="1:20" s="294" customFormat="1" ht="11.25">
      <c r="A384" s="26" t="s">
        <v>207</v>
      </c>
      <c r="B384" s="293"/>
      <c r="C384" s="293"/>
      <c r="D384" s="189">
        <f>SUM(D385,D386)</f>
        <v>2500</v>
      </c>
      <c r="E384" s="241">
        <v>628</v>
      </c>
      <c r="F384" s="242">
        <v>25.12</v>
      </c>
      <c r="G384" s="241">
        <v>992</v>
      </c>
      <c r="H384" s="191">
        <v>39.68</v>
      </c>
      <c r="I384" s="241">
        <f>I385+I386</f>
        <v>1317</v>
      </c>
      <c r="J384" s="192">
        <v>52.68</v>
      </c>
      <c r="K384" s="190">
        <f>SUM(K385,K386)</f>
        <v>2500</v>
      </c>
      <c r="L384" s="190">
        <f>L385+L387+L386</f>
        <v>2573.66</v>
      </c>
      <c r="M384" s="190">
        <v>2500</v>
      </c>
      <c r="N384" s="242">
        <f>N385+N386</f>
        <v>617.26</v>
      </c>
      <c r="O384" s="190">
        <f>O385+O386+O387</f>
        <v>1090.27</v>
      </c>
      <c r="P384" s="190">
        <v>2500</v>
      </c>
      <c r="Q384" s="190">
        <f>Q385+Q386+Q387</f>
        <v>1452.13</v>
      </c>
      <c r="R384" s="190">
        <f>R385+R386+R387</f>
        <v>2000</v>
      </c>
      <c r="S384" s="190">
        <f>S385+S386+S387</f>
        <v>2044.6799999999998</v>
      </c>
      <c r="T384" s="37">
        <f>S384/R384</f>
        <v>1.02234</v>
      </c>
    </row>
    <row r="385" spans="1:20" s="76" customFormat="1" ht="12.75">
      <c r="A385" s="401">
        <v>630</v>
      </c>
      <c r="B385" s="394"/>
      <c r="C385" s="394" t="s">
        <v>208</v>
      </c>
      <c r="D385" s="136">
        <v>2500</v>
      </c>
      <c r="E385" s="43">
        <v>628</v>
      </c>
      <c r="F385" s="43"/>
      <c r="G385" s="43">
        <v>992</v>
      </c>
      <c r="H385" s="45"/>
      <c r="I385" s="43">
        <v>1317</v>
      </c>
      <c r="J385" s="301"/>
      <c r="K385" s="66">
        <v>2500</v>
      </c>
      <c r="L385" s="66">
        <v>761.39</v>
      </c>
      <c r="M385" s="66">
        <v>1000</v>
      </c>
      <c r="N385" s="168">
        <v>241.26</v>
      </c>
      <c r="O385" s="66">
        <v>406.17</v>
      </c>
      <c r="P385" s="66">
        <v>1000</v>
      </c>
      <c r="Q385" s="66">
        <v>791.03</v>
      </c>
      <c r="R385" s="66">
        <v>1000</v>
      </c>
      <c r="S385" s="66">
        <v>1383.58</v>
      </c>
      <c r="T385" s="136"/>
    </row>
    <row r="386" spans="1:20" s="305" customFormat="1" ht="12.75">
      <c r="A386" s="397">
        <v>642</v>
      </c>
      <c r="B386" s="333"/>
      <c r="C386" s="394" t="s">
        <v>209</v>
      </c>
      <c r="D386" s="136">
        <v>0</v>
      </c>
      <c r="E386" s="61">
        <v>0</v>
      </c>
      <c r="F386" s="61"/>
      <c r="G386" s="61">
        <v>0</v>
      </c>
      <c r="H386" s="106"/>
      <c r="I386" s="61">
        <v>0</v>
      </c>
      <c r="J386" s="65"/>
      <c r="K386" s="136">
        <v>0</v>
      </c>
      <c r="L386" s="66">
        <v>1812.27</v>
      </c>
      <c r="M386" s="66">
        <v>1500</v>
      </c>
      <c r="N386" s="66">
        <v>376</v>
      </c>
      <c r="O386" s="66">
        <v>684.1</v>
      </c>
      <c r="P386" s="66">
        <v>1500</v>
      </c>
      <c r="Q386" s="66">
        <v>661.1</v>
      </c>
      <c r="R386" s="66">
        <v>1000</v>
      </c>
      <c r="S386" s="66">
        <v>661.1</v>
      </c>
      <c r="T386" s="136"/>
    </row>
    <row r="387" spans="1:20" s="305" customFormat="1" ht="12.75">
      <c r="A387" s="39">
        <v>642</v>
      </c>
      <c r="B387" s="60" t="s">
        <v>30</v>
      </c>
      <c r="C387" s="179" t="s">
        <v>210</v>
      </c>
      <c r="D387" s="136">
        <v>0</v>
      </c>
      <c r="E387" s="176">
        <v>0</v>
      </c>
      <c r="F387" s="176"/>
      <c r="G387" s="176">
        <v>0</v>
      </c>
      <c r="H387" s="106"/>
      <c r="I387" s="176">
        <v>0</v>
      </c>
      <c r="J387" s="65"/>
      <c r="K387" s="136">
        <v>0</v>
      </c>
      <c r="L387" s="66">
        <v>0</v>
      </c>
      <c r="M387" s="66">
        <v>0</v>
      </c>
      <c r="N387" s="203">
        <v>0</v>
      </c>
      <c r="O387" s="66">
        <v>0</v>
      </c>
      <c r="P387" s="66">
        <v>0</v>
      </c>
      <c r="Q387" s="66">
        <v>0</v>
      </c>
      <c r="R387" s="66">
        <v>0</v>
      </c>
      <c r="S387" s="66">
        <v>0</v>
      </c>
      <c r="T387" s="136"/>
    </row>
    <row r="388" spans="1:20" ht="12.75">
      <c r="A388" s="206" t="s">
        <v>211</v>
      </c>
      <c r="B388" s="207"/>
      <c r="C388" s="208" t="s">
        <v>212</v>
      </c>
      <c r="D388" s="251">
        <f>SUM(D338,D348,D369,D372,D379,D382,D384)</f>
        <v>58850</v>
      </c>
      <c r="E388" s="209">
        <v>15972</v>
      </c>
      <c r="F388" s="210">
        <v>27.26</v>
      </c>
      <c r="G388" s="209">
        <v>30791</v>
      </c>
      <c r="H388" s="211">
        <v>52.54</v>
      </c>
      <c r="I388" s="209" t="e">
        <f>I338+I348+I369+I372+I379+I382+I384</f>
        <v>#REF!</v>
      </c>
      <c r="J388" s="232">
        <v>76.62</v>
      </c>
      <c r="K388" s="234">
        <f>SUM(K338,K348,K369,K372,K379,K382,K384)</f>
        <v>58600</v>
      </c>
      <c r="L388" s="234">
        <f>L338+L348+L369+L372+L379+L382+L384</f>
        <v>60818.08</v>
      </c>
      <c r="M388" s="234">
        <v>59000</v>
      </c>
      <c r="N388" s="210">
        <f aca="true" t="shared" si="6" ref="N388:S388">N384+N382+N379+N372+N369+N348+N338</f>
        <v>17512.059999999998</v>
      </c>
      <c r="O388" s="234">
        <f t="shared" si="6"/>
        <v>35981.270000000004</v>
      </c>
      <c r="P388" s="234">
        <f t="shared" si="6"/>
        <v>70050</v>
      </c>
      <c r="Q388" s="234">
        <f t="shared" si="6"/>
        <v>50366.53999999999</v>
      </c>
      <c r="R388" s="234">
        <f t="shared" si="6"/>
        <v>68270</v>
      </c>
      <c r="S388" s="234">
        <f t="shared" si="6"/>
        <v>66672.53</v>
      </c>
      <c r="T388" s="213">
        <f>S388/R388</f>
        <v>0.9766007030906694</v>
      </c>
    </row>
    <row r="389" spans="1:20" ht="12.75">
      <c r="A389" s="235"/>
      <c r="B389" s="51"/>
      <c r="C389" s="225"/>
      <c r="E389" s="236"/>
      <c r="F389" s="236"/>
      <c r="G389" s="236"/>
      <c r="H389" s="237"/>
      <c r="T389" s="411"/>
    </row>
    <row r="390" spans="1:20" ht="12.75">
      <c r="A390" s="235"/>
      <c r="B390" s="51"/>
      <c r="C390" s="225"/>
      <c r="E390" s="236"/>
      <c r="F390" s="236"/>
      <c r="G390" s="236"/>
      <c r="H390" s="237"/>
      <c r="T390" s="411"/>
    </row>
    <row r="391" spans="1:20" ht="12.75">
      <c r="A391" s="235"/>
      <c r="B391" s="51"/>
      <c r="C391" s="225"/>
      <c r="E391" s="236"/>
      <c r="F391" s="236"/>
      <c r="G391" s="236"/>
      <c r="H391" s="237"/>
      <c r="T391" s="135"/>
    </row>
    <row r="392" spans="1:20" ht="12.75">
      <c r="A392" s="235"/>
      <c r="B392" s="51"/>
      <c r="C392" s="225"/>
      <c r="D392" s="236"/>
      <c r="E392" s="236"/>
      <c r="F392" s="236"/>
      <c r="G392" s="236"/>
      <c r="H392" s="237"/>
      <c r="J392" s="899" t="s">
        <v>213</v>
      </c>
      <c r="K392" s="899"/>
      <c r="L392" s="899"/>
      <c r="M392" s="899"/>
      <c r="N392" s="899"/>
      <c r="O392" s="899"/>
      <c r="P392" s="899"/>
      <c r="Q392" s="899"/>
      <c r="R392" s="8"/>
      <c r="T392" s="135"/>
    </row>
    <row r="393" spans="1:8" ht="12.75">
      <c r="A393" s="235"/>
      <c r="B393" s="51"/>
      <c r="C393" s="225"/>
      <c r="E393" s="236"/>
      <c r="F393" s="236"/>
      <c r="G393" s="236"/>
      <c r="H393" s="237"/>
    </row>
    <row r="394" spans="1:20" s="153" customFormat="1" ht="25.5">
      <c r="A394" s="12" t="s">
        <v>1</v>
      </c>
      <c r="B394" s="13"/>
      <c r="C394" s="14"/>
      <c r="D394" s="15">
        <v>2012</v>
      </c>
      <c r="E394" s="218" t="s">
        <v>4</v>
      </c>
      <c r="F394" s="18" t="s">
        <v>5</v>
      </c>
      <c r="G394" s="218" t="s">
        <v>6</v>
      </c>
      <c r="H394" s="18" t="s">
        <v>5</v>
      </c>
      <c r="I394" s="218" t="s">
        <v>7</v>
      </c>
      <c r="J394" s="18" t="s">
        <v>5</v>
      </c>
      <c r="K394" s="20" t="s">
        <v>8</v>
      </c>
      <c r="L394" s="20" t="s">
        <v>9</v>
      </c>
      <c r="M394" s="240">
        <v>2013</v>
      </c>
      <c r="N394" s="20" t="s">
        <v>10</v>
      </c>
      <c r="O394" s="22" t="s">
        <v>11</v>
      </c>
      <c r="P394" s="21" t="s">
        <v>12</v>
      </c>
      <c r="Q394" s="20" t="s">
        <v>13</v>
      </c>
      <c r="R394" s="20" t="s">
        <v>14</v>
      </c>
      <c r="S394" s="20" t="s">
        <v>15</v>
      </c>
      <c r="T394" s="220" t="s">
        <v>5</v>
      </c>
    </row>
    <row r="395" spans="1:20" s="294" customFormat="1" ht="11.25">
      <c r="A395" s="26" t="s">
        <v>214</v>
      </c>
      <c r="B395" s="293"/>
      <c r="C395" s="293"/>
      <c r="D395" s="189">
        <f>SUM(D396,D398,D402,D403+D401+D400)</f>
        <v>106700</v>
      </c>
      <c r="E395" s="241">
        <v>18804</v>
      </c>
      <c r="F395" s="242">
        <v>20</v>
      </c>
      <c r="G395" s="241">
        <v>42578</v>
      </c>
      <c r="H395" s="191">
        <v>45.3</v>
      </c>
      <c r="I395" s="241">
        <v>73320.18</v>
      </c>
      <c r="J395" s="192">
        <v>77.87</v>
      </c>
      <c r="K395" s="190">
        <f>SUM(K396,K398,K402,K403)+K399+K400+K401</f>
        <v>109217</v>
      </c>
      <c r="L395" s="190">
        <f>L396+L398+L399</f>
        <v>115129.29000000001</v>
      </c>
      <c r="M395" s="190">
        <v>105600</v>
      </c>
      <c r="N395" s="242">
        <f>N396+N398+N402+N399</f>
        <v>22662.32</v>
      </c>
      <c r="O395" s="190">
        <f>O396+O398+O399+O402</f>
        <v>53464.12</v>
      </c>
      <c r="P395" s="190">
        <f>P396+P397+P398+P399+P402+P400+P401</f>
        <v>119746</v>
      </c>
      <c r="Q395" s="190">
        <f>Q396+Q397+Q398+Q400+Q401+Q402+Q399</f>
        <v>86262.45999999999</v>
      </c>
      <c r="R395" s="190">
        <f>R396+R397+R398+R399+R400+R401+R402</f>
        <v>130981.88</v>
      </c>
      <c r="S395" s="190">
        <f>S396+S397+S398+S400+S401+S402+S399</f>
        <v>135031.59</v>
      </c>
      <c r="T395" s="37">
        <f>S395/R395</f>
        <v>1.0309180934034539</v>
      </c>
    </row>
    <row r="396" spans="1:21" ht="12.75">
      <c r="A396" s="412" t="s">
        <v>215</v>
      </c>
      <c r="B396" s="413" t="s">
        <v>216</v>
      </c>
      <c r="C396" s="399" t="s">
        <v>17</v>
      </c>
      <c r="D396" s="61">
        <v>60000</v>
      </c>
      <c r="E396" s="43">
        <v>17289</v>
      </c>
      <c r="F396" s="43"/>
      <c r="G396" s="43">
        <v>28218</v>
      </c>
      <c r="H396" s="159"/>
      <c r="I396" s="43"/>
      <c r="J396" s="301"/>
      <c r="K396" s="66">
        <v>60000</v>
      </c>
      <c r="L396" s="66">
        <v>73154.69</v>
      </c>
      <c r="M396" s="66">
        <v>62000</v>
      </c>
      <c r="N396" s="168">
        <v>14498.14</v>
      </c>
      <c r="O396" s="66">
        <v>32760.92</v>
      </c>
      <c r="P396" s="408">
        <v>62000</v>
      </c>
      <c r="Q396" s="66">
        <v>50893.61</v>
      </c>
      <c r="R396" s="66">
        <v>72603</v>
      </c>
      <c r="S396" s="66">
        <v>81175.71</v>
      </c>
      <c r="T396" s="247"/>
      <c r="U396" s="3"/>
    </row>
    <row r="397" spans="1:20" ht="12.75">
      <c r="A397" s="414"/>
      <c r="B397" s="413"/>
      <c r="C397" s="415" t="s">
        <v>217</v>
      </c>
      <c r="D397" s="341"/>
      <c r="E397" s="416"/>
      <c r="F397" s="416"/>
      <c r="G397" s="416"/>
      <c r="H397" s="417"/>
      <c r="I397" s="416"/>
      <c r="J397" s="342"/>
      <c r="K397" s="156"/>
      <c r="L397" s="156"/>
      <c r="M397" s="156"/>
      <c r="N397" s="418">
        <v>1157.07</v>
      </c>
      <c r="O397" s="156">
        <v>2314.14</v>
      </c>
      <c r="P397" s="419">
        <v>3900</v>
      </c>
      <c r="Q397" s="162">
        <v>2314.14</v>
      </c>
      <c r="R397" s="162">
        <v>4628.28</v>
      </c>
      <c r="S397" s="199">
        <v>4628.28</v>
      </c>
      <c r="T397" s="247"/>
    </row>
    <row r="398" spans="1:20" s="305" customFormat="1" ht="12.75">
      <c r="A398" s="414"/>
      <c r="B398" s="413" t="s">
        <v>218</v>
      </c>
      <c r="C398" s="394" t="s">
        <v>22</v>
      </c>
      <c r="D398" s="61">
        <v>32000</v>
      </c>
      <c r="E398" s="43">
        <v>244</v>
      </c>
      <c r="F398" s="43"/>
      <c r="G398" s="43">
        <v>8780</v>
      </c>
      <c r="H398" s="420"/>
      <c r="I398" s="43"/>
      <c r="J398" s="301"/>
      <c r="K398" s="66">
        <v>32000</v>
      </c>
      <c r="L398" s="66">
        <v>41580.5</v>
      </c>
      <c r="M398" s="66">
        <v>32600</v>
      </c>
      <c r="N398" s="168">
        <v>4388.75</v>
      </c>
      <c r="O398" s="66">
        <v>14016.9</v>
      </c>
      <c r="P398" s="408">
        <v>35330</v>
      </c>
      <c r="Q398" s="66">
        <v>19350.71</v>
      </c>
      <c r="R398" s="66">
        <v>35330</v>
      </c>
      <c r="S398" s="66">
        <v>30798.82</v>
      </c>
      <c r="T398" s="421"/>
    </row>
    <row r="399" spans="1:20" s="305" customFormat="1" ht="12.75">
      <c r="A399" s="422"/>
      <c r="B399" s="423"/>
      <c r="C399" s="424" t="s">
        <v>219</v>
      </c>
      <c r="D399" s="425"/>
      <c r="E399" s="426"/>
      <c r="F399" s="426"/>
      <c r="G399" s="426"/>
      <c r="H399" s="427"/>
      <c r="I399" s="426"/>
      <c r="J399" s="428"/>
      <c r="K399" s="429">
        <v>400</v>
      </c>
      <c r="L399" s="429">
        <v>394.1</v>
      </c>
      <c r="M399" s="49"/>
      <c r="N399" s="170">
        <v>0</v>
      </c>
      <c r="O399" s="429">
        <v>120</v>
      </c>
      <c r="P399" s="430">
        <v>1800</v>
      </c>
      <c r="Q399" s="429">
        <v>1768.23</v>
      </c>
      <c r="R399" s="429">
        <v>1800</v>
      </c>
      <c r="S399" s="431">
        <v>1869.03</v>
      </c>
      <c r="T399" s="432"/>
    </row>
    <row r="400" spans="1:20" s="305" customFormat="1" ht="12.75">
      <c r="A400" s="414"/>
      <c r="B400" s="413"/>
      <c r="C400" s="415" t="s">
        <v>220</v>
      </c>
      <c r="D400" s="341">
        <v>200</v>
      </c>
      <c r="E400" s="416"/>
      <c r="F400" s="416"/>
      <c r="G400" s="416"/>
      <c r="H400" s="417"/>
      <c r="I400" s="416"/>
      <c r="J400" s="342"/>
      <c r="K400" s="156">
        <v>200</v>
      </c>
      <c r="L400" s="156">
        <v>166</v>
      </c>
      <c r="M400" s="156">
        <v>200</v>
      </c>
      <c r="N400" s="418">
        <v>99.6</v>
      </c>
      <c r="O400" s="156">
        <v>99.6</v>
      </c>
      <c r="P400" s="433">
        <v>200</v>
      </c>
      <c r="Q400" s="162">
        <v>182.6</v>
      </c>
      <c r="R400" s="162">
        <v>182.6</v>
      </c>
      <c r="S400" s="162">
        <v>182.6</v>
      </c>
      <c r="T400" s="432"/>
    </row>
    <row r="401" spans="1:20" s="305" customFormat="1" ht="12.75">
      <c r="A401" s="414"/>
      <c r="B401" s="413"/>
      <c r="C401" s="415" t="s">
        <v>221</v>
      </c>
      <c r="D401" s="341">
        <v>2500</v>
      </c>
      <c r="E401" s="416"/>
      <c r="F401" s="416"/>
      <c r="G401" s="416"/>
      <c r="H401" s="417"/>
      <c r="I401" s="416"/>
      <c r="J401" s="342"/>
      <c r="K401" s="156">
        <v>4617</v>
      </c>
      <c r="L401" s="156">
        <v>4617</v>
      </c>
      <c r="M401" s="156">
        <v>400</v>
      </c>
      <c r="N401" s="418">
        <v>0</v>
      </c>
      <c r="O401" s="156">
        <v>2558</v>
      </c>
      <c r="P401" s="419">
        <v>5116</v>
      </c>
      <c r="Q401" s="162">
        <v>3411</v>
      </c>
      <c r="R401" s="162">
        <v>5038</v>
      </c>
      <c r="S401" s="162">
        <v>5038</v>
      </c>
      <c r="T401" s="247"/>
    </row>
    <row r="402" spans="1:20" s="305" customFormat="1" ht="12.75">
      <c r="A402" s="414" t="s">
        <v>222</v>
      </c>
      <c r="B402" s="413">
        <v>633</v>
      </c>
      <c r="C402" s="399" t="s">
        <v>223</v>
      </c>
      <c r="D402" s="61">
        <v>11000</v>
      </c>
      <c r="E402" s="43">
        <v>0</v>
      </c>
      <c r="F402" s="43"/>
      <c r="G402" s="43">
        <v>0</v>
      </c>
      <c r="H402" s="420"/>
      <c r="I402" s="43">
        <v>0</v>
      </c>
      <c r="J402" s="301"/>
      <c r="K402" s="66">
        <v>11000</v>
      </c>
      <c r="L402" s="66"/>
      <c r="M402" s="66">
        <v>10000</v>
      </c>
      <c r="N402" s="168">
        <v>3775.43</v>
      </c>
      <c r="O402" s="66">
        <v>6566.3</v>
      </c>
      <c r="P402" s="408">
        <v>11400</v>
      </c>
      <c r="Q402" s="66">
        <v>8342.17</v>
      </c>
      <c r="R402" s="66">
        <v>11400</v>
      </c>
      <c r="S402" s="66">
        <v>11339.15</v>
      </c>
      <c r="T402" s="247"/>
    </row>
    <row r="403" spans="1:20" s="305" customFormat="1" ht="12.75">
      <c r="A403" s="412"/>
      <c r="B403" s="413">
        <v>633</v>
      </c>
      <c r="C403" s="434" t="s">
        <v>224</v>
      </c>
      <c r="D403" s="61">
        <v>1000</v>
      </c>
      <c r="E403" s="43">
        <v>1271</v>
      </c>
      <c r="F403" s="43"/>
      <c r="G403" s="43">
        <v>5580</v>
      </c>
      <c r="H403" s="159"/>
      <c r="I403" s="43"/>
      <c r="J403" s="65"/>
      <c r="K403" s="66">
        <v>1000</v>
      </c>
      <c r="L403" s="66"/>
      <c r="M403" s="66">
        <v>1000</v>
      </c>
      <c r="N403" s="168"/>
      <c r="O403" s="66"/>
      <c r="P403" s="409">
        <v>1400</v>
      </c>
      <c r="Q403" s="66"/>
      <c r="R403" s="142">
        <v>1400</v>
      </c>
      <c r="S403" s="142">
        <v>387.55</v>
      </c>
      <c r="T403" s="247"/>
    </row>
    <row r="404" spans="1:20" s="305" customFormat="1" ht="12.75">
      <c r="A404" s="214"/>
      <c r="B404" s="166"/>
      <c r="C404" s="435"/>
      <c r="D404" s="1"/>
      <c r="E404" s="436"/>
      <c r="F404" s="436"/>
      <c r="G404" s="436"/>
      <c r="H404" s="437"/>
      <c r="I404" s="436"/>
      <c r="J404" s="1"/>
      <c r="K404" s="3"/>
      <c r="L404" s="3"/>
      <c r="M404" s="3"/>
      <c r="N404" s="1"/>
      <c r="O404" s="3"/>
      <c r="P404" s="3"/>
      <c r="Q404" s="3"/>
      <c r="R404" s="3"/>
      <c r="S404" s="3"/>
      <c r="T404" s="109"/>
    </row>
    <row r="405" spans="1:20" s="294" customFormat="1" ht="11.25">
      <c r="A405" s="26" t="s">
        <v>225</v>
      </c>
      <c r="B405" s="293"/>
      <c r="C405" s="293"/>
      <c r="D405" s="189">
        <f>SUM(D406,D408,D412,D415,D416,D417,D418)</f>
        <v>402300</v>
      </c>
      <c r="E405" s="241">
        <v>64653</v>
      </c>
      <c r="F405" s="191">
        <v>15.04</v>
      </c>
      <c r="G405" s="241">
        <v>172334</v>
      </c>
      <c r="H405" s="191">
        <v>40.08</v>
      </c>
      <c r="I405" s="241">
        <v>317099</v>
      </c>
      <c r="J405" s="221">
        <v>73.74</v>
      </c>
      <c r="K405" s="190" t="e">
        <f>SUM(K406,K408,K412,K413,#REF!,K409,K420,K414)</f>
        <v>#REF!</v>
      </c>
      <c r="L405" s="190">
        <f>L406+L408+L409+L411</f>
        <v>500833.82999999996</v>
      </c>
      <c r="M405" s="190">
        <v>540734</v>
      </c>
      <c r="N405" s="242">
        <f>N406+N408+N409+N411</f>
        <v>92477.65000000001</v>
      </c>
      <c r="O405" s="190">
        <f>O406+O408+O409+O411</f>
        <v>225443.24000000002</v>
      </c>
      <c r="P405" s="190">
        <f>P406+P407+P408+P409+P412+P413+P414</f>
        <v>588973</v>
      </c>
      <c r="Q405" s="190">
        <f>Q406+Q407+Q408+Q409+Q410+Q411+Q412+Q414</f>
        <v>348882.9900000001</v>
      </c>
      <c r="R405" s="190">
        <f>R406+R407+R408+R409+R412+R414</f>
        <v>572835.81</v>
      </c>
      <c r="S405" s="190">
        <f>S406+S407+S408+S420+S409</f>
        <v>580846.99</v>
      </c>
      <c r="T405" s="37">
        <f>S405/R405</f>
        <v>1.0139851242889302</v>
      </c>
    </row>
    <row r="406" spans="1:21" ht="12.75">
      <c r="A406" s="180" t="s">
        <v>216</v>
      </c>
      <c r="B406" s="413"/>
      <c r="C406" s="399" t="s">
        <v>17</v>
      </c>
      <c r="D406" s="136">
        <v>322000</v>
      </c>
      <c r="E406" s="43">
        <v>61789</v>
      </c>
      <c r="F406" s="43"/>
      <c r="G406" s="43">
        <v>146404</v>
      </c>
      <c r="H406" s="159"/>
      <c r="I406" s="43"/>
      <c r="J406" s="301"/>
      <c r="K406" s="66">
        <v>355559</v>
      </c>
      <c r="L406" s="66">
        <v>419245.79</v>
      </c>
      <c r="M406" s="66">
        <v>355559</v>
      </c>
      <c r="N406" s="168">
        <v>72173.86</v>
      </c>
      <c r="O406" s="66">
        <v>188822.75</v>
      </c>
      <c r="P406" s="438">
        <v>385642</v>
      </c>
      <c r="Q406" s="66">
        <v>243344.77</v>
      </c>
      <c r="R406" s="66">
        <v>399654</v>
      </c>
      <c r="S406" s="66">
        <v>484671.93</v>
      </c>
      <c r="T406" s="109"/>
      <c r="U406" s="3"/>
    </row>
    <row r="407" spans="1:21" ht="12.75">
      <c r="A407" s="87"/>
      <c r="B407" s="88"/>
      <c r="C407" s="439" t="s">
        <v>217</v>
      </c>
      <c r="D407" s="154"/>
      <c r="E407" s="54"/>
      <c r="F407" s="54"/>
      <c r="G407" s="54"/>
      <c r="H407" s="420"/>
      <c r="I407" s="54"/>
      <c r="J407" s="65"/>
      <c r="K407" s="156"/>
      <c r="L407" s="155"/>
      <c r="M407" s="155"/>
      <c r="N407" s="418">
        <v>350.16</v>
      </c>
      <c r="O407" s="156">
        <v>700.32</v>
      </c>
      <c r="P407" s="440">
        <v>1150</v>
      </c>
      <c r="Q407" s="110">
        <v>700.32</v>
      </c>
      <c r="R407" s="110">
        <v>1400.64</v>
      </c>
      <c r="S407" s="110">
        <v>1400.64</v>
      </c>
      <c r="T407" s="117"/>
      <c r="U407" s="441"/>
    </row>
    <row r="408" spans="1:20" ht="12.75">
      <c r="A408" s="180" t="s">
        <v>218</v>
      </c>
      <c r="B408" s="413"/>
      <c r="C408" s="394" t="s">
        <v>22</v>
      </c>
      <c r="D408" s="136">
        <v>42000</v>
      </c>
      <c r="E408" s="43">
        <v>504</v>
      </c>
      <c r="F408" s="43"/>
      <c r="G408" s="43">
        <v>25930</v>
      </c>
      <c r="H408" s="420"/>
      <c r="I408" s="43"/>
      <c r="J408" s="43"/>
      <c r="K408" s="66">
        <v>48000</v>
      </c>
      <c r="L408" s="66">
        <v>62745.13</v>
      </c>
      <c r="M408" s="66">
        <v>40000</v>
      </c>
      <c r="N408" s="168">
        <v>20028.69</v>
      </c>
      <c r="O408" s="66">
        <v>29129.34</v>
      </c>
      <c r="P408" s="408">
        <v>40000</v>
      </c>
      <c r="Q408" s="66">
        <v>24039.62</v>
      </c>
      <c r="R408" s="66">
        <v>42500</v>
      </c>
      <c r="S408" s="66">
        <v>62361.51</v>
      </c>
      <c r="T408" s="117"/>
    </row>
    <row r="409" spans="1:20" ht="12.75">
      <c r="A409" s="442"/>
      <c r="B409" s="423"/>
      <c r="C409" s="424" t="s">
        <v>226</v>
      </c>
      <c r="D409" s="443"/>
      <c r="E409" s="426"/>
      <c r="F409" s="426"/>
      <c r="G409" s="426"/>
      <c r="H409" s="427"/>
      <c r="I409" s="426"/>
      <c r="J409" s="426"/>
      <c r="K409" s="409">
        <v>17200</v>
      </c>
      <c r="L409" s="444">
        <v>18818.87</v>
      </c>
      <c r="M409" s="49"/>
      <c r="N409" s="170">
        <v>181.44</v>
      </c>
      <c r="O409" s="49">
        <v>7324.51</v>
      </c>
      <c r="P409" s="438">
        <v>8306</v>
      </c>
      <c r="Q409" s="429">
        <v>7942.51</v>
      </c>
      <c r="R409" s="429">
        <v>11000</v>
      </c>
      <c r="S409" s="431">
        <v>11819.54</v>
      </c>
      <c r="T409" s="117"/>
    </row>
    <row r="410" spans="1:20" ht="12.75">
      <c r="A410" s="445"/>
      <c r="B410" s="446"/>
      <c r="C410" s="447" t="s">
        <v>227</v>
      </c>
      <c r="D410" s="448"/>
      <c r="E410" s="449"/>
      <c r="F410" s="449"/>
      <c r="G410" s="449"/>
      <c r="H410" s="427"/>
      <c r="I410" s="449"/>
      <c r="J410" s="450"/>
      <c r="K410" s="243"/>
      <c r="L410" s="451">
        <v>456.76</v>
      </c>
      <c r="M410" s="452"/>
      <c r="N410" s="453">
        <v>1779.42</v>
      </c>
      <c r="O410" s="452">
        <v>4866.1</v>
      </c>
      <c r="P410" s="452"/>
      <c r="Q410" s="453">
        <v>6720.27</v>
      </c>
      <c r="R410" s="453"/>
      <c r="S410" s="198"/>
      <c r="T410" s="117"/>
    </row>
    <row r="411" spans="1:20" ht="12.75">
      <c r="A411" s="445"/>
      <c r="B411" s="446"/>
      <c r="C411" s="454" t="s">
        <v>228</v>
      </c>
      <c r="D411" s="448"/>
      <c r="E411" s="449"/>
      <c r="F411" s="449"/>
      <c r="G411" s="449"/>
      <c r="H411" s="427"/>
      <c r="I411" s="449"/>
      <c r="J411" s="450"/>
      <c r="K411" s="243"/>
      <c r="L411" s="170">
        <v>24.04</v>
      </c>
      <c r="M411" s="452"/>
      <c r="N411" s="444">
        <v>93.66</v>
      </c>
      <c r="O411" s="49">
        <v>166.64</v>
      </c>
      <c r="P411" s="452"/>
      <c r="Q411" s="455">
        <v>252.28</v>
      </c>
      <c r="R411" s="455"/>
      <c r="S411" s="198"/>
      <c r="T411" s="186"/>
    </row>
    <row r="412" spans="1:20" s="305" customFormat="1" ht="12.75">
      <c r="A412" s="180" t="s">
        <v>229</v>
      </c>
      <c r="B412" s="179"/>
      <c r="C412" s="179" t="s">
        <v>230</v>
      </c>
      <c r="D412" s="136">
        <v>18000</v>
      </c>
      <c r="E412" s="43">
        <v>0</v>
      </c>
      <c r="F412" s="43"/>
      <c r="G412" s="43">
        <v>0</v>
      </c>
      <c r="H412" s="420"/>
      <c r="I412" s="43">
        <v>0</v>
      </c>
      <c r="J412" s="65"/>
      <c r="K412" s="66">
        <v>24000</v>
      </c>
      <c r="L412" s="203">
        <v>25275.5</v>
      </c>
      <c r="M412" s="66">
        <v>24000</v>
      </c>
      <c r="N412" s="173"/>
      <c r="O412" s="66">
        <v>0</v>
      </c>
      <c r="P412" s="408">
        <v>24000</v>
      </c>
      <c r="Q412" s="66">
        <v>23004.64</v>
      </c>
      <c r="R412" s="66">
        <v>34508</v>
      </c>
      <c r="S412" s="203">
        <v>34508</v>
      </c>
      <c r="T412" s="61"/>
    </row>
    <row r="413" spans="1:20" s="457" customFormat="1" ht="12.75">
      <c r="A413" s="87"/>
      <c r="B413" s="88"/>
      <c r="C413" s="88" t="s">
        <v>231</v>
      </c>
      <c r="D413" s="154"/>
      <c r="E413" s="54"/>
      <c r="F413" s="54"/>
      <c r="G413" s="54"/>
      <c r="H413" s="456"/>
      <c r="I413" s="54"/>
      <c r="J413" s="119"/>
      <c r="K413" s="110">
        <v>21573.52</v>
      </c>
      <c r="L413" s="155">
        <v>21573.52</v>
      </c>
      <c r="M413" s="66">
        <v>0</v>
      </c>
      <c r="N413" s="418">
        <v>0</v>
      </c>
      <c r="O413" s="110">
        <v>0</v>
      </c>
      <c r="P413" s="66">
        <v>0</v>
      </c>
      <c r="Q413" s="155"/>
      <c r="R413" s="155">
        <v>0</v>
      </c>
      <c r="S413" s="155">
        <v>0</v>
      </c>
      <c r="T413" s="61"/>
    </row>
    <row r="414" spans="1:20" s="457" customFormat="1" ht="12.75">
      <c r="A414" s="87"/>
      <c r="B414" s="88"/>
      <c r="C414" s="88" t="s">
        <v>232</v>
      </c>
      <c r="D414" s="154"/>
      <c r="E414" s="54"/>
      <c r="F414" s="54"/>
      <c r="G414" s="54"/>
      <c r="H414" s="456"/>
      <c r="I414" s="54"/>
      <c r="J414" s="119"/>
      <c r="K414" s="110">
        <f>K415+K416+K417+K418+K419+K421</f>
        <v>31498.82</v>
      </c>
      <c r="L414" s="155"/>
      <c r="M414" s="110">
        <v>121175</v>
      </c>
      <c r="N414" s="458">
        <f>N415+N416+N417+N418+N419+N420+N421</f>
        <v>11144.23</v>
      </c>
      <c r="O414" s="459">
        <f>O415+O416+O417+O418+O419+O421+O420</f>
        <v>36381.58</v>
      </c>
      <c r="P414" s="460">
        <f>P415+P416+P417+P418+P419+P421</f>
        <v>129875</v>
      </c>
      <c r="Q414" s="461">
        <f>Q415+Q416+Q417+Q418+Q419+Q420+Q421</f>
        <v>42878.579999999994</v>
      </c>
      <c r="R414" s="461">
        <f>R415+R416+R417+R418+R419+R420+R421</f>
        <v>83773.16999999998</v>
      </c>
      <c r="S414" s="462">
        <f>S415+S416+S417+S418+S419+S421</f>
        <v>66856.22</v>
      </c>
      <c r="T414" s="61"/>
    </row>
    <row r="415" spans="1:20" s="305" customFormat="1" ht="12.75">
      <c r="A415" s="463"/>
      <c r="B415" s="434"/>
      <c r="C415" s="415" t="s">
        <v>233</v>
      </c>
      <c r="D415" s="464">
        <v>3500</v>
      </c>
      <c r="E415" s="416"/>
      <c r="F415" s="416"/>
      <c r="G415" s="416"/>
      <c r="H415" s="417"/>
      <c r="I415" s="416"/>
      <c r="J415" s="342"/>
      <c r="K415" s="156">
        <v>3394</v>
      </c>
      <c r="L415" s="155">
        <v>3394</v>
      </c>
      <c r="M415" s="155">
        <v>3500</v>
      </c>
      <c r="N415" s="418">
        <v>0</v>
      </c>
      <c r="O415" s="156">
        <v>1857</v>
      </c>
      <c r="P415" s="155">
        <v>3500</v>
      </c>
      <c r="Q415" s="155">
        <v>1857</v>
      </c>
      <c r="R415" s="155">
        <v>3000</v>
      </c>
      <c r="S415" s="155">
        <v>3000</v>
      </c>
      <c r="T415" s="61"/>
    </row>
    <row r="416" spans="1:20" s="305" customFormat="1" ht="12.75">
      <c r="A416" s="463"/>
      <c r="B416" s="434"/>
      <c r="C416" s="415" t="s">
        <v>234</v>
      </c>
      <c r="D416" s="464">
        <v>6000</v>
      </c>
      <c r="E416" s="416"/>
      <c r="F416" s="416"/>
      <c r="G416" s="416"/>
      <c r="H416" s="417"/>
      <c r="I416" s="416"/>
      <c r="J416" s="342"/>
      <c r="K416" s="156">
        <v>8033</v>
      </c>
      <c r="L416" s="155">
        <v>8033</v>
      </c>
      <c r="M416" s="155">
        <v>7000</v>
      </c>
      <c r="N416" s="418">
        <v>0</v>
      </c>
      <c r="O416" s="156">
        <v>5050</v>
      </c>
      <c r="P416" s="198">
        <v>10100</v>
      </c>
      <c r="Q416" s="155">
        <v>5050</v>
      </c>
      <c r="R416" s="155">
        <v>10967</v>
      </c>
      <c r="S416" s="155">
        <v>10967</v>
      </c>
      <c r="T416" s="50"/>
    </row>
    <row r="417" spans="1:20" s="305" customFormat="1" ht="12.75">
      <c r="A417" s="463"/>
      <c r="B417" s="434"/>
      <c r="C417" s="415" t="s">
        <v>235</v>
      </c>
      <c r="D417" s="464">
        <v>2800</v>
      </c>
      <c r="E417" s="416"/>
      <c r="F417" s="416"/>
      <c r="G417" s="416"/>
      <c r="H417" s="417"/>
      <c r="I417" s="416"/>
      <c r="J417" s="342"/>
      <c r="K417" s="156">
        <v>2800</v>
      </c>
      <c r="L417" s="155">
        <v>2788.8</v>
      </c>
      <c r="M417" s="155">
        <v>2800</v>
      </c>
      <c r="N417" s="418">
        <v>1278.2</v>
      </c>
      <c r="O417" s="156">
        <v>1278.2</v>
      </c>
      <c r="P417" s="155">
        <v>2800</v>
      </c>
      <c r="Q417" s="155">
        <v>2340.6</v>
      </c>
      <c r="R417" s="155">
        <v>2340.6</v>
      </c>
      <c r="S417" s="155">
        <v>2340.6</v>
      </c>
      <c r="T417" s="176"/>
    </row>
    <row r="418" spans="1:20" ht="12.75">
      <c r="A418" s="87"/>
      <c r="B418" s="88"/>
      <c r="C418" s="88" t="s">
        <v>236</v>
      </c>
      <c r="D418" s="154">
        <v>8000</v>
      </c>
      <c r="E418" s="54">
        <v>2360</v>
      </c>
      <c r="F418" s="54"/>
      <c r="G418" s="54">
        <v>4720</v>
      </c>
      <c r="H418" s="420"/>
      <c r="I418" s="54">
        <v>4720</v>
      </c>
      <c r="J418" s="65"/>
      <c r="K418" s="156">
        <v>7813</v>
      </c>
      <c r="L418" s="155">
        <v>7813</v>
      </c>
      <c r="M418" s="155">
        <v>8000</v>
      </c>
      <c r="N418" s="418">
        <v>1979</v>
      </c>
      <c r="O418" s="156">
        <v>4750</v>
      </c>
      <c r="P418" s="155">
        <v>8000</v>
      </c>
      <c r="Q418" s="155">
        <v>4750</v>
      </c>
      <c r="R418" s="155">
        <v>8138</v>
      </c>
      <c r="S418" s="155">
        <v>8138</v>
      </c>
      <c r="T418" s="176"/>
    </row>
    <row r="419" spans="1:20" ht="12.75">
      <c r="A419" s="87"/>
      <c r="B419" s="88"/>
      <c r="C419" s="439" t="s">
        <v>237</v>
      </c>
      <c r="D419" s="154"/>
      <c r="E419" s="54"/>
      <c r="F419" s="54"/>
      <c r="G419" s="54"/>
      <c r="H419" s="420"/>
      <c r="I419" s="54"/>
      <c r="J419" s="65"/>
      <c r="K419" s="156">
        <v>5468.45</v>
      </c>
      <c r="L419" s="155">
        <v>5011.69</v>
      </c>
      <c r="M419" s="155">
        <v>89875</v>
      </c>
      <c r="N419" s="418">
        <v>4532.56</v>
      </c>
      <c r="O419" s="156">
        <v>13436.74</v>
      </c>
      <c r="P419" s="155">
        <v>89875</v>
      </c>
      <c r="Q419" s="155">
        <v>15546.46</v>
      </c>
      <c r="R419" s="155">
        <v>39600.74</v>
      </c>
      <c r="S419" s="155">
        <v>23392.59</v>
      </c>
      <c r="T419" s="176"/>
    </row>
    <row r="420" spans="1:20" ht="12.75">
      <c r="A420" s="87"/>
      <c r="B420" s="88"/>
      <c r="C420" s="328" t="s">
        <v>238</v>
      </c>
      <c r="D420" s="154"/>
      <c r="E420" s="54"/>
      <c r="F420" s="54"/>
      <c r="G420" s="54"/>
      <c r="H420" s="420"/>
      <c r="I420" s="54"/>
      <c r="J420" s="65"/>
      <c r="K420" s="203">
        <v>287.81</v>
      </c>
      <c r="L420" s="203">
        <v>263.77</v>
      </c>
      <c r="M420" s="155"/>
      <c r="N420" s="173">
        <v>238.55</v>
      </c>
      <c r="O420" s="142">
        <v>707.07</v>
      </c>
      <c r="P420" s="155"/>
      <c r="Q420" s="404">
        <v>818.21</v>
      </c>
      <c r="R420" s="404">
        <v>2334.23</v>
      </c>
      <c r="S420" s="461">
        <v>20593.37</v>
      </c>
      <c r="T420" s="50"/>
    </row>
    <row r="421" spans="1:20" ht="12.75">
      <c r="A421" s="87"/>
      <c r="B421" s="88"/>
      <c r="C421" s="439" t="s">
        <v>239</v>
      </c>
      <c r="D421" s="154"/>
      <c r="E421" s="54"/>
      <c r="F421" s="54"/>
      <c r="G421" s="54"/>
      <c r="H421" s="420"/>
      <c r="I421" s="54"/>
      <c r="J421" s="65"/>
      <c r="K421" s="156">
        <v>3990.37</v>
      </c>
      <c r="L421" s="155">
        <v>3990.37</v>
      </c>
      <c r="M421" s="155">
        <v>10000</v>
      </c>
      <c r="N421" s="418">
        <v>3115.92</v>
      </c>
      <c r="O421" s="156">
        <v>9302.57</v>
      </c>
      <c r="P421" s="198">
        <v>15600</v>
      </c>
      <c r="Q421" s="155">
        <v>12516.31</v>
      </c>
      <c r="R421" s="155">
        <v>17392.6</v>
      </c>
      <c r="S421" s="465">
        <v>19018.03</v>
      </c>
      <c r="T421" s="61"/>
    </row>
    <row r="422" spans="1:20" s="466" customFormat="1" ht="12.75">
      <c r="A422" s="26" t="s">
        <v>240</v>
      </c>
      <c r="B422" s="293"/>
      <c r="C422" s="293" t="s">
        <v>241</v>
      </c>
      <c r="D422" s="189">
        <f>SUM(D423,D425,D426)</f>
        <v>56800</v>
      </c>
      <c r="E422" s="241">
        <v>15399</v>
      </c>
      <c r="F422" s="242">
        <v>30.19</v>
      </c>
      <c r="G422" s="241">
        <v>30760</v>
      </c>
      <c r="H422" s="191">
        <v>60.31</v>
      </c>
      <c r="I422" s="241">
        <f>I423+I425+I426</f>
        <v>42470</v>
      </c>
      <c r="J422" s="192">
        <v>83.27</v>
      </c>
      <c r="K422" s="190">
        <f>SUM(K423,K425,K426)</f>
        <v>62000</v>
      </c>
      <c r="L422" s="190">
        <f>L423+L425+L426</f>
        <v>63075.54000000001</v>
      </c>
      <c r="M422" s="190">
        <v>62000</v>
      </c>
      <c r="N422" s="242">
        <f>N423+N425+N426</f>
        <v>18442.479999999996</v>
      </c>
      <c r="O422" s="190">
        <f>O423+O425+O426+O424</f>
        <v>34743.77</v>
      </c>
      <c r="P422" s="190">
        <f>P423+P424+P425+P426</f>
        <v>62800</v>
      </c>
      <c r="Q422" s="190">
        <f>Q423+Q425+Q426+Q435+Q424</f>
        <v>47720.49</v>
      </c>
      <c r="R422" s="190">
        <f>R423+R424+R425+R426+R435</f>
        <v>64235.08</v>
      </c>
      <c r="S422" s="190">
        <f>S423+S424+S425+S426</f>
        <v>67273.03</v>
      </c>
      <c r="T422" s="37">
        <f>S422/R422</f>
        <v>1.0472942510540968</v>
      </c>
    </row>
    <row r="423" spans="1:20" ht="12.75">
      <c r="A423" s="397">
        <v>610</v>
      </c>
      <c r="B423" s="398"/>
      <c r="C423" s="399" t="s">
        <v>17</v>
      </c>
      <c r="D423" s="61">
        <v>18000</v>
      </c>
      <c r="E423" s="61">
        <v>5045</v>
      </c>
      <c r="F423" s="42"/>
      <c r="G423" s="61">
        <v>9870</v>
      </c>
      <c r="H423" s="106"/>
      <c r="I423" s="61">
        <v>15052</v>
      </c>
      <c r="J423" s="65"/>
      <c r="K423" s="66">
        <v>21400</v>
      </c>
      <c r="L423" s="66">
        <v>20430.87</v>
      </c>
      <c r="M423" s="66">
        <v>21400</v>
      </c>
      <c r="N423" s="66">
        <v>5017.34</v>
      </c>
      <c r="O423" s="66">
        <v>9701.31</v>
      </c>
      <c r="P423" s="66">
        <v>21400</v>
      </c>
      <c r="Q423" s="66">
        <v>15115.13</v>
      </c>
      <c r="R423" s="66">
        <v>21400</v>
      </c>
      <c r="S423" s="66">
        <v>21327.61</v>
      </c>
      <c r="T423" s="61"/>
    </row>
    <row r="424" spans="1:20" ht="12.75">
      <c r="A424" s="397"/>
      <c r="B424" s="398"/>
      <c r="C424" s="439" t="s">
        <v>217</v>
      </c>
      <c r="D424" s="61"/>
      <c r="E424" s="61"/>
      <c r="F424" s="42"/>
      <c r="G424" s="61"/>
      <c r="H424" s="106"/>
      <c r="I424" s="61"/>
      <c r="J424" s="65"/>
      <c r="K424" s="66"/>
      <c r="L424" s="66"/>
      <c r="M424" s="66"/>
      <c r="N424" s="156">
        <v>325.77</v>
      </c>
      <c r="O424" s="110">
        <v>651.54</v>
      </c>
      <c r="P424" s="452">
        <v>1100</v>
      </c>
      <c r="Q424" s="110">
        <v>651.54</v>
      </c>
      <c r="R424" s="110">
        <v>1303.08</v>
      </c>
      <c r="S424" s="110">
        <v>1303.08</v>
      </c>
      <c r="T424" s="61"/>
    </row>
    <row r="425" spans="1:20" ht="12.75">
      <c r="A425" s="397">
        <v>620</v>
      </c>
      <c r="B425" s="333"/>
      <c r="C425" s="333" t="s">
        <v>21</v>
      </c>
      <c r="D425" s="61">
        <v>6000</v>
      </c>
      <c r="E425" s="61">
        <v>1767</v>
      </c>
      <c r="F425" s="42"/>
      <c r="G425" s="61">
        <v>2975</v>
      </c>
      <c r="H425" s="106"/>
      <c r="I425" s="61">
        <v>4788</v>
      </c>
      <c r="J425" s="65"/>
      <c r="K425" s="66">
        <v>7850</v>
      </c>
      <c r="L425" s="66">
        <v>7549.23</v>
      </c>
      <c r="M425" s="66">
        <v>7850</v>
      </c>
      <c r="N425" s="66">
        <v>1769.33</v>
      </c>
      <c r="O425" s="66">
        <v>3652.39</v>
      </c>
      <c r="P425" s="66">
        <v>7850</v>
      </c>
      <c r="Q425" s="66">
        <v>5571.55</v>
      </c>
      <c r="R425" s="66">
        <v>7850</v>
      </c>
      <c r="S425" s="66">
        <v>7788.99</v>
      </c>
      <c r="T425" s="186"/>
    </row>
    <row r="426" spans="1:20" ht="12.75">
      <c r="A426" s="401">
        <v>630</v>
      </c>
      <c r="B426" s="394"/>
      <c r="C426" s="394" t="s">
        <v>22</v>
      </c>
      <c r="D426" s="61">
        <f>SUM(D427,D428,D431,D434,D432)</f>
        <v>32800</v>
      </c>
      <c r="E426" s="61">
        <v>8587</v>
      </c>
      <c r="F426" s="42"/>
      <c r="G426" s="61">
        <v>17915</v>
      </c>
      <c r="H426" s="106"/>
      <c r="I426" s="61">
        <f>I427+I428+I431+I434</f>
        <v>22630</v>
      </c>
      <c r="J426" s="65"/>
      <c r="K426" s="66">
        <f>SUM(K427,K428,K431,K434,K432,K433)</f>
        <v>32750</v>
      </c>
      <c r="L426" s="66">
        <f>L427+L428+L431+L432+L433+L434+L430</f>
        <v>35095.44000000001</v>
      </c>
      <c r="M426" s="66">
        <v>32750</v>
      </c>
      <c r="N426" s="66">
        <f>N427+N428+N430+N431+N432+N433+N434</f>
        <v>11655.809999999998</v>
      </c>
      <c r="O426" s="66">
        <f>O427+O428+O430+O431+O432+O433+O434</f>
        <v>20738.53</v>
      </c>
      <c r="P426" s="177">
        <f>P427+P428+P431+P432+P433+P434</f>
        <v>32450</v>
      </c>
      <c r="Q426" s="66">
        <f>Q427+Q428+Q429+Q430+Q431+Q432+Q433+Q434</f>
        <v>26275.67</v>
      </c>
      <c r="R426" s="66">
        <f>R427+R428+R429+R430+R431+R432+R433+R434</f>
        <v>33575</v>
      </c>
      <c r="S426" s="66">
        <f>S427+S428+S429+S430+S431+S432+S433+S434+S435</f>
        <v>36853.350000000006</v>
      </c>
      <c r="T426" s="65"/>
    </row>
    <row r="427" spans="1:20" ht="12.75">
      <c r="A427" s="114">
        <v>632</v>
      </c>
      <c r="B427" s="115"/>
      <c r="C427" s="115" t="s">
        <v>242</v>
      </c>
      <c r="D427" s="176">
        <v>10000</v>
      </c>
      <c r="E427" s="176">
        <v>2461</v>
      </c>
      <c r="F427" s="42"/>
      <c r="G427" s="176">
        <v>4678</v>
      </c>
      <c r="H427" s="106"/>
      <c r="I427" s="176">
        <v>6007</v>
      </c>
      <c r="J427" s="65"/>
      <c r="K427" s="203">
        <v>7500</v>
      </c>
      <c r="L427" s="203">
        <v>6369.17</v>
      </c>
      <c r="M427" s="203">
        <v>7500</v>
      </c>
      <c r="N427" s="142">
        <v>3325.85</v>
      </c>
      <c r="O427" s="142">
        <v>4622.66</v>
      </c>
      <c r="P427" s="203">
        <v>7500</v>
      </c>
      <c r="Q427" s="203">
        <v>6930.74</v>
      </c>
      <c r="R427" s="203">
        <v>8500</v>
      </c>
      <c r="S427" s="203">
        <v>8236.34</v>
      </c>
      <c r="T427" s="65"/>
    </row>
    <row r="428" spans="1:20" ht="12.75">
      <c r="A428" s="39">
        <v>633</v>
      </c>
      <c r="B428" s="60"/>
      <c r="C428" s="60" t="s">
        <v>103</v>
      </c>
      <c r="D428" s="176">
        <v>150</v>
      </c>
      <c r="E428" s="176">
        <v>6</v>
      </c>
      <c r="F428" s="42"/>
      <c r="G428" s="176">
        <v>6</v>
      </c>
      <c r="H428" s="106"/>
      <c r="I428" s="176">
        <v>116</v>
      </c>
      <c r="J428" s="65"/>
      <c r="K428" s="203">
        <v>400</v>
      </c>
      <c r="L428" s="203">
        <v>346.31</v>
      </c>
      <c r="M428" s="203">
        <v>400</v>
      </c>
      <c r="N428" s="142">
        <v>139.23</v>
      </c>
      <c r="O428" s="142">
        <v>283.17</v>
      </c>
      <c r="P428" s="203">
        <v>400</v>
      </c>
      <c r="Q428" s="203">
        <v>499.4</v>
      </c>
      <c r="R428" s="203">
        <v>550</v>
      </c>
      <c r="S428" s="203">
        <v>674.34</v>
      </c>
      <c r="T428" s="65"/>
    </row>
    <row r="429" spans="1:20" ht="12.75">
      <c r="A429" s="135">
        <v>633</v>
      </c>
      <c r="B429" s="135" t="s">
        <v>30</v>
      </c>
      <c r="C429" s="135" t="s">
        <v>119</v>
      </c>
      <c r="D429" s="176"/>
      <c r="E429" s="176"/>
      <c r="F429" s="42"/>
      <c r="G429" s="176"/>
      <c r="H429" s="106"/>
      <c r="I429" s="176"/>
      <c r="J429" s="65"/>
      <c r="K429" s="203"/>
      <c r="L429" s="203"/>
      <c r="M429" s="203"/>
      <c r="N429" s="142"/>
      <c r="O429" s="142"/>
      <c r="P429" s="203">
        <v>0</v>
      </c>
      <c r="Q429" s="203">
        <v>168</v>
      </c>
      <c r="R429" s="203">
        <v>425</v>
      </c>
      <c r="S429" s="203">
        <v>425.5</v>
      </c>
      <c r="T429" s="65"/>
    </row>
    <row r="430" spans="1:20" ht="12.75">
      <c r="A430" s="135">
        <v>633</v>
      </c>
      <c r="B430" s="135" t="s">
        <v>40</v>
      </c>
      <c r="C430" s="135" t="s">
        <v>243</v>
      </c>
      <c r="D430" s="176"/>
      <c r="E430" s="176"/>
      <c r="F430" s="42"/>
      <c r="G430" s="176"/>
      <c r="H430" s="106"/>
      <c r="I430" s="176"/>
      <c r="J430" s="65"/>
      <c r="K430" s="203"/>
      <c r="L430" s="203">
        <v>246.5</v>
      </c>
      <c r="M430" s="203"/>
      <c r="N430" s="142">
        <v>0</v>
      </c>
      <c r="O430" s="142">
        <v>0</v>
      </c>
      <c r="P430" s="203"/>
      <c r="Q430" s="203">
        <v>0</v>
      </c>
      <c r="R430" s="203">
        <v>0</v>
      </c>
      <c r="S430" s="203">
        <v>0</v>
      </c>
      <c r="T430" s="65"/>
    </row>
    <row r="431" spans="1:20" ht="12.75">
      <c r="A431" s="125">
        <v>633</v>
      </c>
      <c r="B431" s="126" t="s">
        <v>42</v>
      </c>
      <c r="C431" s="126" t="s">
        <v>223</v>
      </c>
      <c r="D431" s="61">
        <v>21000</v>
      </c>
      <c r="E431" s="176">
        <v>6100</v>
      </c>
      <c r="F431" s="42"/>
      <c r="G431" s="176">
        <v>13211</v>
      </c>
      <c r="H431" s="106"/>
      <c r="I431" s="176">
        <v>16487</v>
      </c>
      <c r="J431" s="65"/>
      <c r="K431" s="203">
        <v>23000</v>
      </c>
      <c r="L431" s="203">
        <v>26217.36</v>
      </c>
      <c r="M431" s="203">
        <v>23000</v>
      </c>
      <c r="N431" s="142">
        <v>8017.45</v>
      </c>
      <c r="O431" s="142">
        <v>15545.03</v>
      </c>
      <c r="P431" s="203">
        <v>23000</v>
      </c>
      <c r="Q431" s="203">
        <v>18054.77</v>
      </c>
      <c r="R431" s="203">
        <v>23000</v>
      </c>
      <c r="S431" s="203">
        <v>26787.81</v>
      </c>
      <c r="T431" s="65"/>
    </row>
    <row r="432" spans="1:20" ht="12.75">
      <c r="A432" s="39">
        <v>633</v>
      </c>
      <c r="B432" s="60" t="s">
        <v>54</v>
      </c>
      <c r="C432" s="467" t="s">
        <v>244</v>
      </c>
      <c r="D432" s="61">
        <v>1500</v>
      </c>
      <c r="E432" s="176"/>
      <c r="F432" s="42"/>
      <c r="G432" s="176"/>
      <c r="H432" s="106"/>
      <c r="I432" s="176"/>
      <c r="J432" s="65"/>
      <c r="K432" s="203">
        <v>1500</v>
      </c>
      <c r="L432" s="203">
        <v>1492.51</v>
      </c>
      <c r="M432" s="203">
        <v>1500</v>
      </c>
      <c r="N432" s="142"/>
      <c r="O432" s="142"/>
      <c r="P432" s="244">
        <v>1200</v>
      </c>
      <c r="Q432" s="203">
        <v>0</v>
      </c>
      <c r="R432" s="203">
        <v>450</v>
      </c>
      <c r="S432" s="203">
        <v>0</v>
      </c>
      <c r="T432" s="65"/>
    </row>
    <row r="433" spans="1:20" ht="12.75">
      <c r="A433" s="39">
        <v>635</v>
      </c>
      <c r="B433" s="60"/>
      <c r="C433" s="467" t="s">
        <v>245</v>
      </c>
      <c r="D433" s="61"/>
      <c r="E433" s="176"/>
      <c r="F433" s="42"/>
      <c r="G433" s="176"/>
      <c r="H433" s="106"/>
      <c r="I433" s="176"/>
      <c r="J433" s="65"/>
      <c r="K433" s="203">
        <v>200</v>
      </c>
      <c r="L433" s="203">
        <v>391.79</v>
      </c>
      <c r="M433" s="203">
        <v>200</v>
      </c>
      <c r="N433" s="142">
        <v>31.96</v>
      </c>
      <c r="O433" s="142">
        <v>127.35</v>
      </c>
      <c r="P433" s="203">
        <v>200</v>
      </c>
      <c r="Q433" s="203">
        <v>382.85</v>
      </c>
      <c r="R433" s="203">
        <v>400</v>
      </c>
      <c r="S433" s="203">
        <v>382.85</v>
      </c>
      <c r="T433" s="65"/>
    </row>
    <row r="434" spans="1:20" ht="12.75">
      <c r="A434" s="414">
        <v>637</v>
      </c>
      <c r="B434" s="179"/>
      <c r="C434" s="179" t="s">
        <v>94</v>
      </c>
      <c r="D434" s="61">
        <v>150</v>
      </c>
      <c r="E434" s="176">
        <v>20</v>
      </c>
      <c r="F434" s="42"/>
      <c r="G434" s="176">
        <v>20</v>
      </c>
      <c r="H434" s="106"/>
      <c r="I434" s="176">
        <v>20</v>
      </c>
      <c r="J434" s="65"/>
      <c r="K434" s="203">
        <v>150</v>
      </c>
      <c r="L434" s="203">
        <v>31.8</v>
      </c>
      <c r="M434" s="203">
        <v>150</v>
      </c>
      <c r="N434" s="142">
        <v>141.32</v>
      </c>
      <c r="O434" s="142">
        <v>160.32</v>
      </c>
      <c r="P434" s="203">
        <v>150</v>
      </c>
      <c r="Q434" s="203">
        <v>239.91</v>
      </c>
      <c r="R434" s="203">
        <v>250</v>
      </c>
      <c r="S434" s="203">
        <v>239.91</v>
      </c>
      <c r="T434" s="65"/>
    </row>
    <row r="435" spans="1:20" ht="12.75">
      <c r="A435" s="414">
        <v>642</v>
      </c>
      <c r="B435" s="179" t="s">
        <v>77</v>
      </c>
      <c r="C435" s="179" t="s">
        <v>130</v>
      </c>
      <c r="D435" s="61"/>
      <c r="E435" s="176"/>
      <c r="F435" s="42"/>
      <c r="G435" s="176"/>
      <c r="H435" s="106"/>
      <c r="I435" s="176"/>
      <c r="J435" s="65"/>
      <c r="K435" s="203"/>
      <c r="L435" s="203"/>
      <c r="M435" s="203"/>
      <c r="N435" s="142"/>
      <c r="O435" s="142"/>
      <c r="P435" s="203"/>
      <c r="Q435" s="140">
        <v>106.6</v>
      </c>
      <c r="R435" s="140">
        <v>107</v>
      </c>
      <c r="S435" s="203">
        <v>106.6</v>
      </c>
      <c r="T435" s="65"/>
    </row>
    <row r="436" spans="1:20" ht="12.75">
      <c r="A436" s="206" t="s">
        <v>246</v>
      </c>
      <c r="B436" s="207"/>
      <c r="C436" s="208" t="s">
        <v>247</v>
      </c>
      <c r="D436" s="251">
        <f>SUM(D395,D405,D422)</f>
        <v>565800</v>
      </c>
      <c r="E436" s="209">
        <v>98856</v>
      </c>
      <c r="F436" s="209"/>
      <c r="G436" s="209">
        <v>245672</v>
      </c>
      <c r="H436" s="211">
        <v>42.73</v>
      </c>
      <c r="I436" s="209">
        <f>SUM(I395,I405,I422)</f>
        <v>432889.18</v>
      </c>
      <c r="J436" s="468"/>
      <c r="K436" s="234" t="e">
        <f>SUM(K395,K405,K422)</f>
        <v>#REF!</v>
      </c>
      <c r="L436" s="234">
        <f>L395+L405+L422</f>
        <v>679038.66</v>
      </c>
      <c r="M436" s="234">
        <v>708334</v>
      </c>
      <c r="N436" s="210">
        <f aca="true" t="shared" si="7" ref="N436:S436">N422+N405+N395</f>
        <v>133582.45</v>
      </c>
      <c r="O436" s="234">
        <f t="shared" si="7"/>
        <v>313651.13</v>
      </c>
      <c r="P436" s="234">
        <f t="shared" si="7"/>
        <v>771519</v>
      </c>
      <c r="Q436" s="234">
        <f t="shared" si="7"/>
        <v>482865.94000000006</v>
      </c>
      <c r="R436" s="234">
        <f t="shared" si="7"/>
        <v>768052.77</v>
      </c>
      <c r="S436" s="234">
        <f t="shared" si="7"/>
        <v>783151.61</v>
      </c>
      <c r="T436" s="213">
        <f>S436/R436</f>
        <v>1.0196585971560261</v>
      </c>
    </row>
    <row r="437" spans="1:8" ht="12.75">
      <c r="A437" s="51"/>
      <c r="B437" s="51"/>
      <c r="C437" s="51"/>
      <c r="E437" s="469"/>
      <c r="F437" s="470"/>
      <c r="G437" s="469"/>
      <c r="H437" s="215"/>
    </row>
    <row r="438" spans="1:8" ht="12.75">
      <c r="A438" s="51"/>
      <c r="B438" s="51"/>
      <c r="C438" s="51"/>
      <c r="E438" s="469"/>
      <c r="F438" s="470"/>
      <c r="G438" s="469"/>
      <c r="H438" s="215"/>
    </row>
    <row r="439" spans="1:8" ht="12.75">
      <c r="A439" s="51"/>
      <c r="B439" s="51"/>
      <c r="C439" s="51"/>
      <c r="E439" s="469"/>
      <c r="F439" s="470"/>
      <c r="G439" s="469"/>
      <c r="H439" s="215"/>
    </row>
    <row r="440" spans="1:8" ht="12.75">
      <c r="A440" s="51"/>
      <c r="B440" s="51"/>
      <c r="C440" s="51"/>
      <c r="E440" s="469"/>
      <c r="F440" s="470"/>
      <c r="G440" s="469"/>
      <c r="H440" s="215"/>
    </row>
    <row r="441" spans="1:8" ht="12.75">
      <c r="A441" s="51"/>
      <c r="B441" s="51"/>
      <c r="C441" s="51"/>
      <c r="E441" s="469"/>
      <c r="F441" s="470"/>
      <c r="G441" s="469"/>
      <c r="H441" s="215"/>
    </row>
    <row r="442" spans="1:8" ht="12.75">
      <c r="A442" s="51"/>
      <c r="B442" s="51"/>
      <c r="C442" s="51"/>
      <c r="E442" s="469"/>
      <c r="F442" s="470"/>
      <c r="G442" s="469"/>
      <c r="H442" s="215"/>
    </row>
    <row r="443" spans="1:20" ht="12.75">
      <c r="A443" s="51"/>
      <c r="B443" s="51"/>
      <c r="C443" s="51"/>
      <c r="E443" s="469"/>
      <c r="F443" s="470"/>
      <c r="G443" s="469"/>
      <c r="H443" s="215"/>
      <c r="T443" s="471"/>
    </row>
    <row r="444" spans="1:20" ht="12.75">
      <c r="A444" s="51"/>
      <c r="B444" s="51"/>
      <c r="C444" s="51"/>
      <c r="E444" s="469"/>
      <c r="F444" s="470"/>
      <c r="G444" s="469"/>
      <c r="H444" s="215"/>
      <c r="T444" s="386"/>
    </row>
    <row r="445" spans="1:20" ht="12.75">
      <c r="A445" s="51"/>
      <c r="B445" s="51"/>
      <c r="C445" s="51"/>
      <c r="E445" s="469"/>
      <c r="F445" s="470"/>
      <c r="G445" s="469"/>
      <c r="H445" s="215"/>
      <c r="T445" s="472"/>
    </row>
    <row r="446" spans="1:20" ht="12.75">
      <c r="A446" s="51"/>
      <c r="B446" s="51"/>
      <c r="C446" s="51"/>
      <c r="D446" s="470"/>
      <c r="E446" s="469"/>
      <c r="F446" s="470"/>
      <c r="G446" s="469"/>
      <c r="H446" s="215"/>
      <c r="J446" s="473" t="s">
        <v>248</v>
      </c>
      <c r="K446" s="899" t="s">
        <v>248</v>
      </c>
      <c r="L446" s="899"/>
      <c r="M446" s="899"/>
      <c r="N446" s="899"/>
      <c r="O446" s="899"/>
      <c r="P446" s="899"/>
      <c r="Q446" s="899"/>
      <c r="R446" s="8"/>
      <c r="T446" s="474"/>
    </row>
    <row r="447" spans="1:20" ht="12.75">
      <c r="A447" s="51"/>
      <c r="B447" s="51"/>
      <c r="C447" s="51"/>
      <c r="E447" s="469"/>
      <c r="F447" s="470"/>
      <c r="G447" s="469"/>
      <c r="H447" s="215"/>
      <c r="T447" s="472"/>
    </row>
    <row r="448" spans="1:20" s="153" customFormat="1" ht="25.5">
      <c r="A448" s="12" t="s">
        <v>1</v>
      </c>
      <c r="B448" s="13"/>
      <c r="C448" s="264"/>
      <c r="D448" s="265">
        <v>2012</v>
      </c>
      <c r="E448" s="16" t="s">
        <v>4</v>
      </c>
      <c r="F448" s="17" t="s">
        <v>5</v>
      </c>
      <c r="G448" s="16" t="s">
        <v>6</v>
      </c>
      <c r="H448" s="17" t="s">
        <v>5</v>
      </c>
      <c r="I448" s="16" t="s">
        <v>7</v>
      </c>
      <c r="J448" s="17" t="s">
        <v>5</v>
      </c>
      <c r="K448" s="19" t="s">
        <v>8</v>
      </c>
      <c r="L448" s="19" t="s">
        <v>9</v>
      </c>
      <c r="M448" s="21">
        <v>2013</v>
      </c>
      <c r="N448" s="19" t="s">
        <v>10</v>
      </c>
      <c r="O448" s="266" t="s">
        <v>11</v>
      </c>
      <c r="P448" s="21" t="s">
        <v>12</v>
      </c>
      <c r="Q448" s="19" t="s">
        <v>13</v>
      </c>
      <c r="R448" s="20" t="s">
        <v>14</v>
      </c>
      <c r="S448" s="19" t="s">
        <v>15</v>
      </c>
      <c r="T448" s="220" t="s">
        <v>5</v>
      </c>
    </row>
    <row r="449" spans="1:20" s="294" customFormat="1" ht="11.25">
      <c r="A449" s="26" t="s">
        <v>249</v>
      </c>
      <c r="B449" s="293"/>
      <c r="C449" s="293"/>
      <c r="D449" s="189">
        <f>SUM(D450,D451,D452,D454,D455,D460,D461)</f>
        <v>33100</v>
      </c>
      <c r="E449" s="241">
        <v>11768</v>
      </c>
      <c r="F449" s="242">
        <v>27.36</v>
      </c>
      <c r="G449" s="241">
        <v>20646</v>
      </c>
      <c r="H449" s="191">
        <v>48.01</v>
      </c>
      <c r="I449" s="241">
        <f>I450+I451+I452+I454+I455+I460+I461+I462</f>
        <v>37544</v>
      </c>
      <c r="J449" s="190">
        <v>81</v>
      </c>
      <c r="K449" s="190">
        <f>K450+K451+K452+K454+K455+K460+K461</f>
        <v>40650</v>
      </c>
      <c r="L449" s="190">
        <f>L450+L451+L452+L454+L455+L460+L467+L465</f>
        <v>39059.520000000004</v>
      </c>
      <c r="M449" s="190">
        <v>37350</v>
      </c>
      <c r="N449" s="242">
        <f>N450+N451+N452+N453+N454+N455+N461</f>
        <v>8353.07</v>
      </c>
      <c r="O449" s="190">
        <f>O450+O451+O452+O453+O454+O455+O461</f>
        <v>16441.729999999996</v>
      </c>
      <c r="P449" s="190">
        <f>P450+P451+P452+P453+P454+P455+P461</f>
        <v>47485</v>
      </c>
      <c r="Q449" s="190">
        <f>Q450+Q451+Q452+Q453+Q454+Q455+Q460+Q461</f>
        <v>25575.880000000005</v>
      </c>
      <c r="R449" s="190">
        <f>R450+R451+R452+R453+R454+R455+R460+R461</f>
        <v>46585</v>
      </c>
      <c r="S449" s="190">
        <f>S450+S451+S452+S453+S454+S455+S461</f>
        <v>43255.159999999996</v>
      </c>
      <c r="T449" s="37">
        <f>S449/R449</f>
        <v>0.928521197810454</v>
      </c>
    </row>
    <row r="450" spans="1:20" ht="12.75">
      <c r="A450" s="180" t="s">
        <v>250</v>
      </c>
      <c r="B450" s="179"/>
      <c r="C450" s="179" t="s">
        <v>251</v>
      </c>
      <c r="D450" s="136">
        <v>3500</v>
      </c>
      <c r="E450" s="43">
        <v>947</v>
      </c>
      <c r="F450" s="168"/>
      <c r="G450" s="43">
        <v>1552</v>
      </c>
      <c r="H450" s="475"/>
      <c r="I450" s="43">
        <v>2547</v>
      </c>
      <c r="J450" s="138"/>
      <c r="K450" s="408">
        <v>3900</v>
      </c>
      <c r="L450" s="66">
        <v>3864.02</v>
      </c>
      <c r="M450" s="66">
        <v>3900</v>
      </c>
      <c r="N450" s="168">
        <v>532.02</v>
      </c>
      <c r="O450" s="66">
        <v>1322.82</v>
      </c>
      <c r="P450" s="66">
        <v>3900</v>
      </c>
      <c r="Q450" s="66">
        <v>1846.42</v>
      </c>
      <c r="R450" s="66">
        <v>3000</v>
      </c>
      <c r="S450" s="66">
        <v>2787.79</v>
      </c>
      <c r="T450" s="476"/>
    </row>
    <row r="451" spans="1:20" ht="12.75">
      <c r="A451" s="180" t="s">
        <v>250</v>
      </c>
      <c r="B451" s="179"/>
      <c r="C451" s="179" t="s">
        <v>252</v>
      </c>
      <c r="D451" s="136">
        <v>2800</v>
      </c>
      <c r="E451" s="43">
        <v>1140</v>
      </c>
      <c r="F451" s="168"/>
      <c r="G451" s="43">
        <v>5240</v>
      </c>
      <c r="H451" s="477"/>
      <c r="I451" s="43">
        <v>5240</v>
      </c>
      <c r="J451" s="478"/>
      <c r="K451" s="408">
        <v>8800</v>
      </c>
      <c r="L451" s="66">
        <v>8386.37</v>
      </c>
      <c r="M451" s="66">
        <v>6000</v>
      </c>
      <c r="N451" s="168"/>
      <c r="O451" s="66"/>
      <c r="P451" s="66">
        <v>6000</v>
      </c>
      <c r="Q451" s="66">
        <v>0</v>
      </c>
      <c r="R451" s="66">
        <v>6000</v>
      </c>
      <c r="S451" s="66">
        <v>5870.19</v>
      </c>
      <c r="T451" s="43"/>
    </row>
    <row r="452" spans="1:20" ht="12.75">
      <c r="A452" s="180" t="s">
        <v>253</v>
      </c>
      <c r="B452" s="179"/>
      <c r="C452" s="179" t="s">
        <v>254</v>
      </c>
      <c r="D452" s="43">
        <v>500</v>
      </c>
      <c r="E452" s="43">
        <v>439</v>
      </c>
      <c r="F452" s="168"/>
      <c r="G452" s="43">
        <v>599</v>
      </c>
      <c r="H452" s="479"/>
      <c r="I452" s="43">
        <v>599</v>
      </c>
      <c r="J452" s="480"/>
      <c r="K452" s="408">
        <v>600</v>
      </c>
      <c r="L452" s="168">
        <v>600</v>
      </c>
      <c r="M452" s="168">
        <v>600</v>
      </c>
      <c r="N452" s="168"/>
      <c r="O452" s="168"/>
      <c r="P452" s="168">
        <v>600</v>
      </c>
      <c r="Q452" s="168">
        <v>0</v>
      </c>
      <c r="R452" s="168">
        <v>600</v>
      </c>
      <c r="S452" s="168">
        <v>0</v>
      </c>
      <c r="T452" s="43"/>
    </row>
    <row r="453" spans="1:20" ht="12.75">
      <c r="A453" s="180" t="s">
        <v>253</v>
      </c>
      <c r="B453" s="179"/>
      <c r="C453" s="179" t="s">
        <v>255</v>
      </c>
      <c r="D453" s="136">
        <v>0</v>
      </c>
      <c r="E453" s="43">
        <v>0</v>
      </c>
      <c r="F453" s="168"/>
      <c r="G453" s="43"/>
      <c r="H453" s="479"/>
      <c r="I453" s="43"/>
      <c r="J453" s="480"/>
      <c r="K453" s="481"/>
      <c r="L453" s="66"/>
      <c r="M453" s="66">
        <v>0</v>
      </c>
      <c r="N453" s="168"/>
      <c r="O453" s="66"/>
      <c r="P453" s="66">
        <v>0</v>
      </c>
      <c r="Q453" s="66">
        <v>0</v>
      </c>
      <c r="R453" s="66">
        <v>0</v>
      </c>
      <c r="S453" s="66">
        <v>0</v>
      </c>
      <c r="T453" s="482"/>
    </row>
    <row r="454" spans="1:20" s="305" customFormat="1" ht="12.75">
      <c r="A454" s="483" t="s">
        <v>256</v>
      </c>
      <c r="B454" s="179"/>
      <c r="C454" s="179" t="s">
        <v>257</v>
      </c>
      <c r="D454" s="43">
        <v>1000</v>
      </c>
      <c r="E454" s="43">
        <v>160</v>
      </c>
      <c r="F454" s="168"/>
      <c r="G454" s="43">
        <v>80</v>
      </c>
      <c r="H454" s="477"/>
      <c r="I454" s="43">
        <v>1084</v>
      </c>
      <c r="J454" s="480"/>
      <c r="K454" s="408">
        <v>1000</v>
      </c>
      <c r="L454" s="168">
        <v>370</v>
      </c>
      <c r="M454" s="168">
        <v>1000</v>
      </c>
      <c r="N454" s="168">
        <v>20</v>
      </c>
      <c r="O454" s="168">
        <v>20</v>
      </c>
      <c r="P454" s="168">
        <v>1000</v>
      </c>
      <c r="Q454" s="168">
        <v>20</v>
      </c>
      <c r="R454" s="168">
        <v>1000</v>
      </c>
      <c r="S454" s="168">
        <v>570</v>
      </c>
      <c r="T454" s="484"/>
    </row>
    <row r="455" spans="1:20" ht="12.75">
      <c r="A455" s="485" t="s">
        <v>258</v>
      </c>
      <c r="B455" s="486"/>
      <c r="C455" s="487" t="s">
        <v>259</v>
      </c>
      <c r="D455" s="488">
        <f>SUM(D456,D458,D459)</f>
        <v>11500</v>
      </c>
      <c r="E455" s="489">
        <v>2970</v>
      </c>
      <c r="F455" s="490"/>
      <c r="G455" s="489">
        <v>5483</v>
      </c>
      <c r="H455" s="491"/>
      <c r="I455" s="489">
        <f>I456+I458+I459</f>
        <v>8298</v>
      </c>
      <c r="J455" s="492"/>
      <c r="K455" s="481">
        <f>SUM(K456,K458,K459)</f>
        <v>10000</v>
      </c>
      <c r="L455" s="481">
        <f>L456+L458</f>
        <v>9939.27</v>
      </c>
      <c r="M455" s="481">
        <v>10000</v>
      </c>
      <c r="N455" s="490">
        <f>N456+N458</f>
        <v>3258.73</v>
      </c>
      <c r="O455" s="481">
        <f>O456+O458+O459</f>
        <v>5893.039999999999</v>
      </c>
      <c r="P455" s="493">
        <f>P457+P456+P458</f>
        <v>17130</v>
      </c>
      <c r="Q455" s="481">
        <f>Q456+Q458+Q457</f>
        <v>11149.220000000001</v>
      </c>
      <c r="R455" s="481">
        <f>R456+R457+R458+R459</f>
        <v>17130</v>
      </c>
      <c r="S455" s="481">
        <f>S456+S458+S459+S457</f>
        <v>17043.02</v>
      </c>
      <c r="T455" s="482"/>
    </row>
    <row r="456" spans="1:20" ht="12.75">
      <c r="A456" s="180"/>
      <c r="B456" s="40" t="s">
        <v>216</v>
      </c>
      <c r="C456" s="41" t="s">
        <v>17</v>
      </c>
      <c r="D456" s="172">
        <v>8000</v>
      </c>
      <c r="E456" s="494">
        <v>2216</v>
      </c>
      <c r="F456" s="495"/>
      <c r="G456" s="494">
        <v>4123</v>
      </c>
      <c r="H456" s="496"/>
      <c r="I456" s="494">
        <v>6413</v>
      </c>
      <c r="J456" s="480"/>
      <c r="K456" s="203">
        <v>9200</v>
      </c>
      <c r="L456" s="169">
        <v>8914.02</v>
      </c>
      <c r="M456" s="169">
        <v>9200</v>
      </c>
      <c r="N456" s="497">
        <v>2188.02</v>
      </c>
      <c r="O456" s="169">
        <v>4363.23</v>
      </c>
      <c r="P456" s="244">
        <v>7250</v>
      </c>
      <c r="Q456" s="169">
        <v>4787.43</v>
      </c>
      <c r="R456" s="169">
        <v>7250</v>
      </c>
      <c r="S456" s="169">
        <v>7342.85</v>
      </c>
      <c r="T456" s="498"/>
    </row>
    <row r="457" spans="1:20" ht="12.75">
      <c r="A457" s="180"/>
      <c r="B457" s="499" t="s">
        <v>216</v>
      </c>
      <c r="C457" s="415" t="s">
        <v>17</v>
      </c>
      <c r="D457" s="416"/>
      <c r="E457" s="500">
        <v>2216</v>
      </c>
      <c r="F457" s="501"/>
      <c r="G457" s="500">
        <v>4123</v>
      </c>
      <c r="H457" s="502"/>
      <c r="I457" s="500">
        <v>6413</v>
      </c>
      <c r="J457" s="503"/>
      <c r="K457" s="156"/>
      <c r="L457" s="418"/>
      <c r="M457" s="418"/>
      <c r="N457" s="501"/>
      <c r="O457" s="418"/>
      <c r="P457" s="311">
        <v>7380</v>
      </c>
      <c r="Q457" s="465">
        <v>4428.66</v>
      </c>
      <c r="R457" s="465">
        <v>7380</v>
      </c>
      <c r="S457" s="465">
        <v>7381.1</v>
      </c>
      <c r="T457" s="498"/>
    </row>
    <row r="458" spans="1:20" ht="12.75">
      <c r="A458" s="180"/>
      <c r="B458" s="40" t="s">
        <v>218</v>
      </c>
      <c r="C458" s="41" t="s">
        <v>22</v>
      </c>
      <c r="D458" s="172">
        <v>3500</v>
      </c>
      <c r="E458" s="494">
        <v>754</v>
      </c>
      <c r="F458" s="495"/>
      <c r="G458" s="494">
        <v>1360</v>
      </c>
      <c r="H458" s="504"/>
      <c r="I458" s="494">
        <v>1885</v>
      </c>
      <c r="J458" s="480"/>
      <c r="K458" s="203">
        <v>800</v>
      </c>
      <c r="L458" s="169">
        <v>1025.25</v>
      </c>
      <c r="M458" s="169">
        <v>800</v>
      </c>
      <c r="N458" s="497">
        <v>1070.71</v>
      </c>
      <c r="O458" s="169">
        <v>1529.81</v>
      </c>
      <c r="P458" s="243">
        <v>2500</v>
      </c>
      <c r="Q458" s="169">
        <v>1933.13</v>
      </c>
      <c r="R458" s="169">
        <v>2500</v>
      </c>
      <c r="S458" s="169">
        <v>2319.07</v>
      </c>
      <c r="T458" s="498"/>
    </row>
    <row r="459" spans="1:20" ht="12.75">
      <c r="A459" s="180"/>
      <c r="B459" s="40">
        <v>642</v>
      </c>
      <c r="C459" s="41" t="s">
        <v>260</v>
      </c>
      <c r="D459" s="43">
        <v>0</v>
      </c>
      <c r="E459" s="494">
        <v>0</v>
      </c>
      <c r="F459" s="495"/>
      <c r="G459" s="494">
        <v>0</v>
      </c>
      <c r="H459" s="505"/>
      <c r="I459" s="494">
        <v>0</v>
      </c>
      <c r="J459" s="480"/>
      <c r="K459" s="203">
        <v>0</v>
      </c>
      <c r="L459" s="169">
        <v>0</v>
      </c>
      <c r="M459" s="168">
        <v>0</v>
      </c>
      <c r="N459" s="497"/>
      <c r="O459" s="169">
        <v>0</v>
      </c>
      <c r="P459" s="168">
        <v>0</v>
      </c>
      <c r="Q459" s="169">
        <v>0</v>
      </c>
      <c r="R459" s="169">
        <v>0</v>
      </c>
      <c r="S459" s="169">
        <v>0</v>
      </c>
      <c r="T459" s="186"/>
    </row>
    <row r="460" spans="1:20" ht="12.75">
      <c r="A460" s="485" t="s">
        <v>250</v>
      </c>
      <c r="B460" s="506"/>
      <c r="C460" s="399" t="s">
        <v>261</v>
      </c>
      <c r="D460" s="488">
        <v>500</v>
      </c>
      <c r="E460" s="489">
        <v>539</v>
      </c>
      <c r="F460" s="490"/>
      <c r="G460" s="489">
        <v>926</v>
      </c>
      <c r="H460" s="491"/>
      <c r="I460" s="489">
        <v>1366</v>
      </c>
      <c r="J460" s="492"/>
      <c r="K460" s="408">
        <v>500</v>
      </c>
      <c r="L460" s="481">
        <v>419.44</v>
      </c>
      <c r="M460" s="481">
        <v>0</v>
      </c>
      <c r="N460" s="490"/>
      <c r="O460" s="481"/>
      <c r="P460" s="481">
        <v>0</v>
      </c>
      <c r="Q460" s="481">
        <v>0</v>
      </c>
      <c r="R460" s="481">
        <v>0</v>
      </c>
      <c r="S460" s="481"/>
      <c r="T460" s="186"/>
    </row>
    <row r="461" spans="1:20" ht="12.75">
      <c r="A461" s="507" t="s">
        <v>262</v>
      </c>
      <c r="B461" s="508"/>
      <c r="C461" s="509" t="s">
        <v>263</v>
      </c>
      <c r="D461" s="510">
        <f>SUM(D462,D463,D464,D465,D466,D467)</f>
        <v>13300</v>
      </c>
      <c r="E461" s="511">
        <v>5573</v>
      </c>
      <c r="F461" s="512"/>
      <c r="G461" s="511">
        <v>10571</v>
      </c>
      <c r="H461" s="513"/>
      <c r="I461" s="511">
        <v>17510</v>
      </c>
      <c r="J461" s="514"/>
      <c r="K461" s="515">
        <f>SUM(K462,K463,K464,K465,K466,K467)</f>
        <v>15850</v>
      </c>
      <c r="L461" s="515">
        <f>L465+L467</f>
        <v>15480.42</v>
      </c>
      <c r="M461" s="515">
        <v>15850</v>
      </c>
      <c r="N461" s="512">
        <f>N462+N463+N464+N465+N466+N467+N469</f>
        <v>4542.32</v>
      </c>
      <c r="O461" s="515">
        <f>O465+O467+O468+O469</f>
        <v>9205.869999999999</v>
      </c>
      <c r="P461" s="440">
        <f>P465+P467</f>
        <v>18855</v>
      </c>
      <c r="Q461" s="515">
        <f>Q465+Q467+Q468+Q469</f>
        <v>12560.240000000002</v>
      </c>
      <c r="R461" s="515">
        <f>R465+R467</f>
        <v>18855</v>
      </c>
      <c r="S461" s="515">
        <f>S465+S467+S468+S469</f>
        <v>16984.159999999996</v>
      </c>
      <c r="T461" s="65"/>
    </row>
    <row r="462" spans="1:20" ht="12.75">
      <c r="A462" s="516" t="s">
        <v>256</v>
      </c>
      <c r="B462" s="517">
        <v>642</v>
      </c>
      <c r="C462" s="434" t="s">
        <v>264</v>
      </c>
      <c r="D462" s="43">
        <v>0</v>
      </c>
      <c r="E462" s="518"/>
      <c r="F462" s="519"/>
      <c r="G462" s="518"/>
      <c r="H462" s="520"/>
      <c r="I462" s="494">
        <v>900</v>
      </c>
      <c r="J462" s="480"/>
      <c r="K462" s="66">
        <v>0</v>
      </c>
      <c r="L462" s="169"/>
      <c r="M462" s="168">
        <v>0</v>
      </c>
      <c r="N462" s="497"/>
      <c r="O462" s="168"/>
      <c r="P462" s="168">
        <v>0</v>
      </c>
      <c r="Q462" s="169"/>
      <c r="R462" s="169"/>
      <c r="S462" s="169"/>
      <c r="T462" s="65"/>
    </row>
    <row r="463" spans="1:20" ht="12.75">
      <c r="A463" s="180" t="s">
        <v>265</v>
      </c>
      <c r="B463" s="179"/>
      <c r="C463" s="179" t="s">
        <v>266</v>
      </c>
      <c r="D463" s="43">
        <v>0</v>
      </c>
      <c r="E463" s="172">
        <v>0</v>
      </c>
      <c r="F463" s="169"/>
      <c r="G463" s="172">
        <v>0</v>
      </c>
      <c r="H463" s="45"/>
      <c r="I463" s="172">
        <v>0</v>
      </c>
      <c r="J463" s="492"/>
      <c r="K463" s="66">
        <v>0</v>
      </c>
      <c r="L463" s="169"/>
      <c r="M463" s="168">
        <v>0</v>
      </c>
      <c r="N463" s="169"/>
      <c r="O463" s="168"/>
      <c r="P463" s="168">
        <v>0</v>
      </c>
      <c r="Q463" s="169"/>
      <c r="R463" s="169"/>
      <c r="S463" s="169"/>
      <c r="T463" s="65"/>
    </row>
    <row r="464" spans="1:20" ht="12.75">
      <c r="A464" s="87" t="s">
        <v>267</v>
      </c>
      <c r="B464" s="88"/>
      <c r="C464" s="88" t="s">
        <v>268</v>
      </c>
      <c r="D464" s="482"/>
      <c r="E464" s="416">
        <v>1477</v>
      </c>
      <c r="F464" s="418"/>
      <c r="G464" s="416">
        <v>1477</v>
      </c>
      <c r="H464" s="479"/>
      <c r="I464" s="416">
        <v>3021</v>
      </c>
      <c r="J464" s="521"/>
      <c r="K464" s="522"/>
      <c r="L464" s="523"/>
      <c r="M464" s="524"/>
      <c r="N464" s="418"/>
      <c r="O464" s="524"/>
      <c r="P464" s="524"/>
      <c r="Q464" s="523"/>
      <c r="R464" s="523"/>
      <c r="S464" s="523"/>
      <c r="T464" s="65"/>
    </row>
    <row r="465" spans="1:20" ht="12.75">
      <c r="A465" s="525" t="s">
        <v>265</v>
      </c>
      <c r="B465" s="526"/>
      <c r="C465" s="526" t="s">
        <v>269</v>
      </c>
      <c r="D465" s="484">
        <v>13000</v>
      </c>
      <c r="E465" s="527">
        <v>2646</v>
      </c>
      <c r="F465" s="528"/>
      <c r="G465" s="527">
        <v>6250</v>
      </c>
      <c r="H465" s="529"/>
      <c r="I465" s="527">
        <v>10755</v>
      </c>
      <c r="J465" s="530"/>
      <c r="K465" s="531">
        <v>14500</v>
      </c>
      <c r="L465" s="532">
        <v>14179.9</v>
      </c>
      <c r="M465" s="532">
        <v>14500</v>
      </c>
      <c r="N465" s="528">
        <v>3999.9</v>
      </c>
      <c r="O465" s="532">
        <v>7763.15</v>
      </c>
      <c r="P465" s="532">
        <v>14500</v>
      </c>
      <c r="Q465" s="532">
        <v>9242.45</v>
      </c>
      <c r="R465" s="533">
        <v>14500</v>
      </c>
      <c r="S465" s="533">
        <v>12142.3</v>
      </c>
      <c r="T465" s="65"/>
    </row>
    <row r="466" spans="1:20" ht="12.75">
      <c r="A466" s="525" t="s">
        <v>265</v>
      </c>
      <c r="B466" s="88"/>
      <c r="C466" s="88" t="s">
        <v>270</v>
      </c>
      <c r="D466" s="482"/>
      <c r="E466" s="534">
        <v>1164</v>
      </c>
      <c r="F466" s="57"/>
      <c r="G466" s="534">
        <v>2328</v>
      </c>
      <c r="H466" s="535"/>
      <c r="I466" s="534">
        <v>2328</v>
      </c>
      <c r="J466" s="536"/>
      <c r="K466" s="531"/>
      <c r="L466" s="524"/>
      <c r="M466" s="524"/>
      <c r="N466" s="57"/>
      <c r="O466" s="524"/>
      <c r="P466" s="524"/>
      <c r="Q466" s="523">
        <v>1438.65</v>
      </c>
      <c r="R466" s="523"/>
      <c r="S466" s="523"/>
      <c r="T466" s="65"/>
    </row>
    <row r="467" spans="1:20" s="7" customFormat="1" ht="12.75">
      <c r="A467" s="87" t="s">
        <v>265</v>
      </c>
      <c r="B467" s="88"/>
      <c r="C467" s="88" t="s">
        <v>271</v>
      </c>
      <c r="D467" s="537">
        <v>300</v>
      </c>
      <c r="E467" s="534">
        <v>286</v>
      </c>
      <c r="F467" s="57"/>
      <c r="G467" s="534">
        <v>506</v>
      </c>
      <c r="H467" s="535"/>
      <c r="I467" s="534">
        <v>506</v>
      </c>
      <c r="J467" s="538"/>
      <c r="K467" s="531">
        <v>1350</v>
      </c>
      <c r="L467" s="531">
        <v>1300.52</v>
      </c>
      <c r="M467" s="531">
        <v>1350</v>
      </c>
      <c r="N467" s="57">
        <v>318.92</v>
      </c>
      <c r="O467" s="531">
        <v>503.72</v>
      </c>
      <c r="P467" s="539">
        <v>4355</v>
      </c>
      <c r="Q467" s="531">
        <v>1361.01</v>
      </c>
      <c r="R467" s="540">
        <v>4355</v>
      </c>
      <c r="S467" s="540">
        <v>1869.21</v>
      </c>
      <c r="T467" s="65"/>
    </row>
    <row r="468" spans="1:20" s="7" customFormat="1" ht="12.75">
      <c r="A468" s="87" t="s">
        <v>265</v>
      </c>
      <c r="B468" s="88"/>
      <c r="C468" s="88" t="s">
        <v>272</v>
      </c>
      <c r="D468" s="537"/>
      <c r="E468" s="534"/>
      <c r="F468" s="57"/>
      <c r="G468" s="534"/>
      <c r="H468" s="535"/>
      <c r="I468" s="534"/>
      <c r="J468" s="538"/>
      <c r="K468" s="531"/>
      <c r="L468" s="531"/>
      <c r="M468" s="531"/>
      <c r="N468" s="57"/>
      <c r="O468" s="531">
        <v>45</v>
      </c>
      <c r="P468" s="531"/>
      <c r="Q468" s="531">
        <v>392.28</v>
      </c>
      <c r="R468" s="540"/>
      <c r="S468" s="540">
        <v>737.65</v>
      </c>
      <c r="T468" s="65"/>
    </row>
    <row r="469" spans="1:20" s="7" customFormat="1" ht="12.75">
      <c r="A469" s="87" t="s">
        <v>265</v>
      </c>
      <c r="B469" s="88"/>
      <c r="C469" s="88" t="s">
        <v>273</v>
      </c>
      <c r="D469" s="537"/>
      <c r="E469" s="534"/>
      <c r="F469" s="57"/>
      <c r="G469" s="534"/>
      <c r="H469" s="535"/>
      <c r="I469" s="534"/>
      <c r="J469" s="538"/>
      <c r="K469" s="531"/>
      <c r="L469" s="531"/>
      <c r="M469" s="531"/>
      <c r="N469" s="57">
        <v>223.5</v>
      </c>
      <c r="O469" s="531">
        <v>894</v>
      </c>
      <c r="P469" s="531"/>
      <c r="Q469" s="531">
        <v>1564.5</v>
      </c>
      <c r="R469" s="540"/>
      <c r="S469" s="540">
        <v>2235</v>
      </c>
      <c r="T469" s="65"/>
    </row>
    <row r="470" spans="1:20" ht="12.75">
      <c r="A470" s="206" t="s">
        <v>274</v>
      </c>
      <c r="B470" s="207"/>
      <c r="C470" s="208" t="s">
        <v>275</v>
      </c>
      <c r="D470" s="251">
        <f>SUM(D449)</f>
        <v>33100</v>
      </c>
      <c r="E470" s="209">
        <v>11768</v>
      </c>
      <c r="F470" s="210">
        <v>27.36</v>
      </c>
      <c r="G470" s="209">
        <v>20646</v>
      </c>
      <c r="H470" s="211">
        <v>48.01</v>
      </c>
      <c r="I470" s="209">
        <f>I449</f>
        <v>37544</v>
      </c>
      <c r="J470" s="234">
        <v>81</v>
      </c>
      <c r="K470" s="234">
        <f>SUM(K449)</f>
        <v>40650</v>
      </c>
      <c r="L470" s="234">
        <f>L449</f>
        <v>39059.520000000004</v>
      </c>
      <c r="M470" s="234">
        <v>37350</v>
      </c>
      <c r="N470" s="210">
        <f>N449+N461</f>
        <v>12895.39</v>
      </c>
      <c r="O470" s="234">
        <f>O449</f>
        <v>16441.729999999996</v>
      </c>
      <c r="P470" s="234">
        <f>P449</f>
        <v>47485</v>
      </c>
      <c r="Q470" s="234">
        <f>Q449</f>
        <v>25575.880000000005</v>
      </c>
      <c r="R470" s="234">
        <f>R449</f>
        <v>46585</v>
      </c>
      <c r="S470" s="234">
        <f>S449</f>
        <v>43255.159999999996</v>
      </c>
      <c r="T470" s="213">
        <f>S470/R470</f>
        <v>0.928521197810454</v>
      </c>
    </row>
    <row r="471" spans="1:20" ht="12.75">
      <c r="A471" s="541" t="s">
        <v>276</v>
      </c>
      <c r="B471" s="542"/>
      <c r="C471" s="543"/>
      <c r="D471" s="544">
        <f>SUM(D93,D109,D158,D215,D264,D304,D318,D388,D436,D470)</f>
        <v>1103357</v>
      </c>
      <c r="E471" s="545">
        <v>291286</v>
      </c>
      <c r="F471" s="546">
        <v>25.76</v>
      </c>
      <c r="G471" s="545">
        <v>575933</v>
      </c>
      <c r="H471" s="547">
        <v>50.94</v>
      </c>
      <c r="I471" s="545" t="e">
        <f>SUM(I93,I109,I158,I215,I264,I304,I388,I318,I436,I470)</f>
        <v>#REF!</v>
      </c>
      <c r="J471" s="548"/>
      <c r="K471" s="549">
        <v>1266508.72</v>
      </c>
      <c r="L471" s="549">
        <v>1271012.42</v>
      </c>
      <c r="M471" s="549">
        <v>1265892</v>
      </c>
      <c r="N471" s="546">
        <f aca="true" t="shared" si="8" ref="N471:S471">N470+N436+N388+N325+N304+N264+N215+N158+N109+N93</f>
        <v>280222.7</v>
      </c>
      <c r="O471" s="549">
        <f t="shared" si="8"/>
        <v>609325.01</v>
      </c>
      <c r="P471" s="549">
        <f t="shared" si="8"/>
        <v>1397533</v>
      </c>
      <c r="Q471" s="549">
        <f t="shared" si="8"/>
        <v>931191.6100000001</v>
      </c>
      <c r="R471" s="549">
        <f t="shared" si="8"/>
        <v>1393791.67</v>
      </c>
      <c r="S471" s="549">
        <f t="shared" si="8"/>
        <v>1408402.1700000002</v>
      </c>
      <c r="T471" s="550">
        <f>S471/R471</f>
        <v>1.0104825565502198</v>
      </c>
    </row>
    <row r="472" spans="1:8" ht="12.75">
      <c r="A472" s="225"/>
      <c r="B472" s="76"/>
      <c r="C472" s="225"/>
      <c r="E472" s="225"/>
      <c r="F472" s="225"/>
      <c r="G472" s="551"/>
      <c r="H472" s="237"/>
    </row>
    <row r="473" spans="1:8" ht="12.75">
      <c r="A473" s="225"/>
      <c r="B473" s="76"/>
      <c r="C473" s="225"/>
      <c r="E473" s="225"/>
      <c r="F473" s="225"/>
      <c r="G473" s="551"/>
      <c r="H473" s="237"/>
    </row>
    <row r="474" spans="1:8" ht="12.75">
      <c r="A474" s="225"/>
      <c r="B474" s="76"/>
      <c r="C474" s="225"/>
      <c r="E474" s="225"/>
      <c r="F474" s="225"/>
      <c r="G474" s="551"/>
      <c r="H474" s="237"/>
    </row>
    <row r="475" spans="1:8" ht="12.75">
      <c r="A475" s="225"/>
      <c r="B475" s="76"/>
      <c r="C475" s="225"/>
      <c r="E475" s="225"/>
      <c r="F475" s="225"/>
      <c r="G475" s="551"/>
      <c r="H475" s="237"/>
    </row>
    <row r="476" spans="1:8" ht="12.75">
      <c r="A476" s="225"/>
      <c r="B476" s="76"/>
      <c r="C476" s="225"/>
      <c r="E476" s="225"/>
      <c r="F476" s="225"/>
      <c r="G476" s="551"/>
      <c r="H476" s="237"/>
    </row>
    <row r="477" spans="1:8" ht="12.75">
      <c r="A477" s="225"/>
      <c r="B477" s="76"/>
      <c r="C477" s="225"/>
      <c r="E477" s="225"/>
      <c r="F477" s="225"/>
      <c r="G477" s="551"/>
      <c r="H477" s="237"/>
    </row>
    <row r="478" spans="1:8" ht="12.75">
      <c r="A478" s="225"/>
      <c r="B478" s="76"/>
      <c r="C478" s="225"/>
      <c r="E478" s="225"/>
      <c r="F478" s="225"/>
      <c r="G478" s="551"/>
      <c r="H478" s="237"/>
    </row>
    <row r="479" spans="1:8" ht="12.75">
      <c r="A479" s="225"/>
      <c r="B479" s="76"/>
      <c r="C479" s="225"/>
      <c r="E479" s="225"/>
      <c r="F479" s="225"/>
      <c r="G479" s="551"/>
      <c r="H479" s="237"/>
    </row>
    <row r="480" spans="1:8" ht="12.75">
      <c r="A480" s="225"/>
      <c r="B480" s="76"/>
      <c r="C480" s="225"/>
      <c r="E480" s="225"/>
      <c r="F480" s="225"/>
      <c r="G480" s="551"/>
      <c r="H480" s="237"/>
    </row>
    <row r="481" spans="1:8" ht="12.75">
      <c r="A481" s="225"/>
      <c r="B481" s="76"/>
      <c r="C481" s="225"/>
      <c r="E481" s="225"/>
      <c r="F481" s="225"/>
      <c r="G481" s="551"/>
      <c r="H481" s="237"/>
    </row>
    <row r="482" spans="1:8" ht="12.75">
      <c r="A482" s="225"/>
      <c r="B482" s="76"/>
      <c r="C482" s="225"/>
      <c r="E482" s="225"/>
      <c r="F482" s="225"/>
      <c r="G482" s="551"/>
      <c r="H482" s="237"/>
    </row>
    <row r="483" spans="1:8" ht="12.75">
      <c r="A483" s="225"/>
      <c r="B483" s="76"/>
      <c r="C483" s="225"/>
      <c r="E483" s="225"/>
      <c r="F483" s="225"/>
      <c r="G483" s="551"/>
      <c r="H483" s="237"/>
    </row>
    <row r="484" spans="1:8" ht="12.75">
      <c r="A484" s="225"/>
      <c r="B484" s="76"/>
      <c r="C484" s="225"/>
      <c r="E484" s="225"/>
      <c r="F484" s="225"/>
      <c r="G484" s="551"/>
      <c r="H484" s="237"/>
    </row>
    <row r="485" spans="1:8" ht="12.75">
      <c r="A485" s="225"/>
      <c r="B485" s="76"/>
      <c r="C485" s="225"/>
      <c r="E485" s="225"/>
      <c r="F485" s="225"/>
      <c r="G485" s="551"/>
      <c r="H485" s="237"/>
    </row>
    <row r="486" spans="1:8" ht="12.75">
      <c r="A486" s="225"/>
      <c r="B486" s="76"/>
      <c r="C486" s="225"/>
      <c r="E486" s="225"/>
      <c r="F486" s="225"/>
      <c r="G486" s="551"/>
      <c r="H486" s="237"/>
    </row>
    <row r="487" spans="1:8" ht="12.75">
      <c r="A487" s="225"/>
      <c r="B487" s="76"/>
      <c r="C487" s="225"/>
      <c r="E487" s="225"/>
      <c r="F487" s="225"/>
      <c r="G487" s="551"/>
      <c r="H487" s="237"/>
    </row>
    <row r="488" spans="1:8" ht="12.75">
      <c r="A488" s="225"/>
      <c r="B488" s="76"/>
      <c r="C488" s="225"/>
      <c r="E488" s="225"/>
      <c r="F488" s="225"/>
      <c r="G488" s="551"/>
      <c r="H488" s="237"/>
    </row>
    <row r="489" spans="1:8" ht="12.75">
      <c r="A489" s="225"/>
      <c r="B489" s="76"/>
      <c r="C489" s="225"/>
      <c r="E489" s="225"/>
      <c r="F489" s="225"/>
      <c r="G489" s="551"/>
      <c r="H489" s="237"/>
    </row>
    <row r="490" spans="1:8" ht="12.75">
      <c r="A490" s="225"/>
      <c r="B490" s="76"/>
      <c r="C490" s="225"/>
      <c r="E490" s="225"/>
      <c r="F490" s="225"/>
      <c r="G490" s="551"/>
      <c r="H490" s="237"/>
    </row>
    <row r="491" spans="1:8" ht="12.75">
      <c r="A491" s="225"/>
      <c r="B491" s="76"/>
      <c r="C491" s="225"/>
      <c r="E491" s="225"/>
      <c r="F491" s="225"/>
      <c r="G491" s="551"/>
      <c r="H491" s="237"/>
    </row>
    <row r="492" spans="1:8" ht="12.75">
      <c r="A492" s="225"/>
      <c r="B492" s="76"/>
      <c r="C492" s="225"/>
      <c r="E492" s="225"/>
      <c r="F492" s="225"/>
      <c r="G492" s="551"/>
      <c r="H492" s="237"/>
    </row>
    <row r="493" spans="1:8" ht="12.75" hidden="1">
      <c r="A493" s="225"/>
      <c r="B493" s="76"/>
      <c r="C493" s="225"/>
      <c r="E493" s="225"/>
      <c r="F493" s="225"/>
      <c r="G493" s="551"/>
      <c r="H493" s="237"/>
    </row>
    <row r="494" spans="1:8" ht="12.75" hidden="1">
      <c r="A494" s="225"/>
      <c r="B494" s="76"/>
      <c r="C494" s="225"/>
      <c r="E494" s="225"/>
      <c r="F494" s="225"/>
      <c r="G494" s="551"/>
      <c r="H494" s="237"/>
    </row>
    <row r="495" spans="1:8" ht="12.75" hidden="1">
      <c r="A495" s="225"/>
      <c r="B495" s="76"/>
      <c r="C495" s="225"/>
      <c r="E495" s="225"/>
      <c r="F495" s="225"/>
      <c r="G495" s="225"/>
      <c r="H495" s="237"/>
    </row>
    <row r="496" spans="1:20" ht="12.75" hidden="1">
      <c r="A496" s="225"/>
      <c r="B496" s="76"/>
      <c r="C496" s="225"/>
      <c r="E496" s="225"/>
      <c r="F496" s="225"/>
      <c r="G496" s="225"/>
      <c r="H496" s="237"/>
      <c r="T496" s="23" t="s">
        <v>5</v>
      </c>
    </row>
    <row r="497" spans="1:20" ht="12.75" hidden="1">
      <c r="A497" s="225"/>
      <c r="B497" s="76"/>
      <c r="C497" s="225"/>
      <c r="E497" s="225"/>
      <c r="F497" s="225"/>
      <c r="G497" s="225"/>
      <c r="H497" s="237"/>
      <c r="T497" s="213"/>
    </row>
    <row r="498" spans="1:20" ht="12.75" hidden="1">
      <c r="A498" s="225"/>
      <c r="B498" s="76"/>
      <c r="C498" s="225"/>
      <c r="E498" s="225"/>
      <c r="F498" s="225"/>
      <c r="G498" s="225"/>
      <c r="H498" s="237"/>
      <c r="T498" s="181"/>
    </row>
    <row r="499" spans="1:20" ht="12.75" hidden="1">
      <c r="A499" s="225"/>
      <c r="B499" s="76"/>
      <c r="C499" s="225"/>
      <c r="E499" s="225"/>
      <c r="F499" s="225"/>
      <c r="G499" s="225"/>
      <c r="H499" s="237"/>
      <c r="T499" s="184"/>
    </row>
    <row r="500" spans="1:20" ht="12.75" hidden="1">
      <c r="A500" s="225"/>
      <c r="B500" s="76"/>
      <c r="C500" s="225"/>
      <c r="E500" s="225"/>
      <c r="F500" s="225"/>
      <c r="G500" s="225"/>
      <c r="H500" s="237"/>
      <c r="T500" s="213" t="e">
        <f>S500/R500</f>
        <v>#DIV/0!</v>
      </c>
    </row>
    <row r="501" spans="1:20" ht="12.75" hidden="1">
      <c r="A501" s="225"/>
      <c r="B501" s="76"/>
      <c r="C501" s="225"/>
      <c r="E501" s="225"/>
      <c r="F501" s="225"/>
      <c r="G501" s="225"/>
      <c r="H501" s="237"/>
      <c r="T501" s="247"/>
    </row>
    <row r="502" spans="1:20" ht="12.75" hidden="1">
      <c r="A502" s="225"/>
      <c r="B502" s="76"/>
      <c r="C502" s="225"/>
      <c r="E502" s="225"/>
      <c r="F502" s="225"/>
      <c r="G502" s="225"/>
      <c r="H502" s="237"/>
      <c r="T502" s="117"/>
    </row>
    <row r="503" spans="1:20" ht="12.75" hidden="1">
      <c r="A503" s="225"/>
      <c r="B503" s="76"/>
      <c r="C503" s="225"/>
      <c r="E503" s="225"/>
      <c r="F503" s="225"/>
      <c r="G503" s="225"/>
      <c r="H503" s="237"/>
      <c r="T503" s="184"/>
    </row>
    <row r="504" spans="1:20" ht="12.75" hidden="1">
      <c r="A504" s="225"/>
      <c r="B504" s="76"/>
      <c r="C504" s="225"/>
      <c r="E504" s="225"/>
      <c r="F504" s="225"/>
      <c r="G504" s="225"/>
      <c r="H504" s="237"/>
      <c r="T504" s="213"/>
    </row>
    <row r="505" spans="1:20" ht="12.75" hidden="1">
      <c r="A505" s="225"/>
      <c r="B505" s="76"/>
      <c r="C505" s="225"/>
      <c r="E505" s="225"/>
      <c r="F505" s="225"/>
      <c r="G505" s="225"/>
      <c r="H505" s="237"/>
      <c r="T505" s="552"/>
    </row>
    <row r="506" spans="1:20" ht="12.75">
      <c r="A506" s="225"/>
      <c r="B506" s="76"/>
      <c r="C506" s="6" t="s">
        <v>277</v>
      </c>
      <c r="E506" s="225"/>
      <c r="F506" s="225"/>
      <c r="G506" s="225"/>
      <c r="H506" s="237"/>
      <c r="T506" s="184"/>
    </row>
    <row r="507" spans="1:20" s="153" customFormat="1" ht="25.5">
      <c r="A507" s="12" t="s">
        <v>277</v>
      </c>
      <c r="B507" s="13"/>
      <c r="C507" s="553"/>
      <c r="D507" s="15">
        <v>2012</v>
      </c>
      <c r="E507" s="218" t="s">
        <v>4</v>
      </c>
      <c r="F507" s="18" t="s">
        <v>5</v>
      </c>
      <c r="G507" s="218" t="s">
        <v>6</v>
      </c>
      <c r="H507" s="18" t="s">
        <v>5</v>
      </c>
      <c r="I507" s="218" t="s">
        <v>7</v>
      </c>
      <c r="J507" s="18" t="s">
        <v>5</v>
      </c>
      <c r="K507" s="20" t="s">
        <v>8</v>
      </c>
      <c r="L507" s="20" t="s">
        <v>9</v>
      </c>
      <c r="M507" s="240">
        <v>2013</v>
      </c>
      <c r="N507" s="20" t="s">
        <v>10</v>
      </c>
      <c r="O507" s="22" t="s">
        <v>11</v>
      </c>
      <c r="P507" s="21" t="s">
        <v>12</v>
      </c>
      <c r="Q507" s="20" t="s">
        <v>13</v>
      </c>
      <c r="R507" s="20" t="s">
        <v>14</v>
      </c>
      <c r="S507" s="219" t="s">
        <v>15</v>
      </c>
      <c r="T507" s="220" t="s">
        <v>5</v>
      </c>
    </row>
    <row r="508" spans="1:20" s="294" customFormat="1" ht="11.25">
      <c r="A508" s="554" t="s">
        <v>16</v>
      </c>
      <c r="B508" s="555"/>
      <c r="C508" s="555"/>
      <c r="D508" s="320">
        <v>0</v>
      </c>
      <c r="E508" s="556"/>
      <c r="F508" s="556"/>
      <c r="G508" s="556"/>
      <c r="H508" s="211"/>
      <c r="I508" s="556"/>
      <c r="J508" s="320"/>
      <c r="K508" s="557">
        <v>3200</v>
      </c>
      <c r="L508" s="557">
        <v>3200</v>
      </c>
      <c r="M508" s="338">
        <v>0</v>
      </c>
      <c r="N508" s="557">
        <v>0</v>
      </c>
      <c r="O508" s="557">
        <f>SUM(O509)</f>
        <v>0</v>
      </c>
      <c r="P508" s="338">
        <v>0</v>
      </c>
      <c r="Q508" s="557">
        <v>0</v>
      </c>
      <c r="R508" s="557">
        <v>0</v>
      </c>
      <c r="S508" s="557">
        <v>0</v>
      </c>
      <c r="T508" s="213">
        <v>0</v>
      </c>
    </row>
    <row r="509" spans="1:20" ht="12.75">
      <c r="A509" s="180">
        <v>711</v>
      </c>
      <c r="B509" s="179" t="s">
        <v>28</v>
      </c>
      <c r="C509" s="179" t="s">
        <v>278</v>
      </c>
      <c r="D509" s="65"/>
      <c r="E509" s="42"/>
      <c r="F509" s="172"/>
      <c r="G509" s="42"/>
      <c r="H509" s="45"/>
      <c r="I509" s="42"/>
      <c r="J509" s="65"/>
      <c r="K509" s="203">
        <v>3200</v>
      </c>
      <c r="L509" s="66">
        <v>3200</v>
      </c>
      <c r="M509" s="137">
        <v>0</v>
      </c>
      <c r="N509" s="48"/>
      <c r="O509" s="66"/>
      <c r="P509" s="137">
        <v>0</v>
      </c>
      <c r="Q509" s="66"/>
      <c r="R509" s="66">
        <v>0</v>
      </c>
      <c r="S509" s="66"/>
      <c r="T509" s="181"/>
    </row>
    <row r="510" spans="1:20" ht="12.75">
      <c r="A510" s="51"/>
      <c r="B510" s="51"/>
      <c r="C510" s="51"/>
      <c r="E510" s="558"/>
      <c r="F510" s="470"/>
      <c r="G510" s="558"/>
      <c r="H510" s="215"/>
      <c r="I510" s="558"/>
      <c r="K510" s="183"/>
      <c r="L510" s="290"/>
      <c r="M510" s="185"/>
      <c r="N510" s="559"/>
      <c r="O510" s="290"/>
      <c r="P510" s="185"/>
      <c r="Q510" s="290"/>
      <c r="R510" s="290"/>
      <c r="S510" s="290"/>
      <c r="T510" s="70"/>
    </row>
    <row r="511" spans="1:20" ht="12.75">
      <c r="A511" s="560" t="s">
        <v>117</v>
      </c>
      <c r="B511" s="555"/>
      <c r="C511" s="555"/>
      <c r="D511" s="320">
        <v>0</v>
      </c>
      <c r="E511" s="556"/>
      <c r="F511" s="556"/>
      <c r="G511" s="556"/>
      <c r="H511" s="211"/>
      <c r="I511" s="556"/>
      <c r="J511" s="320"/>
      <c r="K511" s="557">
        <v>6960</v>
      </c>
      <c r="L511" s="557">
        <f>L512</f>
        <v>6960</v>
      </c>
      <c r="M511" s="338">
        <v>0</v>
      </c>
      <c r="N511" s="557">
        <v>0</v>
      </c>
      <c r="O511" s="557">
        <v>0</v>
      </c>
      <c r="P511" s="338">
        <v>6000</v>
      </c>
      <c r="Q511" s="557">
        <v>0</v>
      </c>
      <c r="R511" s="557">
        <v>6000</v>
      </c>
      <c r="S511" s="557">
        <f>S512</f>
        <v>5916</v>
      </c>
      <c r="T511" s="213">
        <f>S511/R511</f>
        <v>0.986</v>
      </c>
    </row>
    <row r="512" spans="1:20" ht="12.75">
      <c r="A512" s="205">
        <v>713</v>
      </c>
      <c r="B512" s="175" t="s">
        <v>54</v>
      </c>
      <c r="C512" s="175" t="s">
        <v>279</v>
      </c>
      <c r="D512" s="65"/>
      <c r="E512" s="42"/>
      <c r="F512" s="172"/>
      <c r="G512" s="42"/>
      <c r="H512" s="45"/>
      <c r="I512" s="42"/>
      <c r="J512" s="65"/>
      <c r="K512" s="66">
        <v>6960</v>
      </c>
      <c r="L512" s="66">
        <v>6960</v>
      </c>
      <c r="M512" s="137">
        <v>0</v>
      </c>
      <c r="N512" s="48"/>
      <c r="O512" s="66"/>
      <c r="P512" s="130">
        <v>6000</v>
      </c>
      <c r="Q512" s="66"/>
      <c r="R512" s="66">
        <v>6000</v>
      </c>
      <c r="S512" s="66">
        <v>5916</v>
      </c>
      <c r="T512" s="181"/>
    </row>
    <row r="513" spans="1:20" ht="12.75">
      <c r="A513" s="561">
        <v>713</v>
      </c>
      <c r="B513" s="439" t="s">
        <v>54</v>
      </c>
      <c r="C513" s="439" t="s">
        <v>280</v>
      </c>
      <c r="D513" s="119"/>
      <c r="E513" s="562"/>
      <c r="F513" s="248"/>
      <c r="G513" s="562"/>
      <c r="H513" s="563"/>
      <c r="I513" s="562"/>
      <c r="J513" s="119"/>
      <c r="K513" s="61"/>
      <c r="L513" s="156">
        <v>5000</v>
      </c>
      <c r="M513" s="564"/>
      <c r="N513" s="55"/>
      <c r="O513" s="110"/>
      <c r="P513" s="565">
        <v>3000</v>
      </c>
      <c r="Q513" s="110"/>
      <c r="R513" s="156">
        <v>3000</v>
      </c>
      <c r="S513" s="156">
        <v>3000</v>
      </c>
      <c r="T513" s="186"/>
    </row>
    <row r="514" spans="1:20" s="305" customFormat="1" ht="12.75">
      <c r="A514" s="135"/>
      <c r="B514" s="135"/>
      <c r="C514" s="135"/>
      <c r="D514" s="1"/>
      <c r="E514" s="183"/>
      <c r="F514" s="183"/>
      <c r="G514" s="183"/>
      <c r="H514" s="289"/>
      <c r="I514" s="183"/>
      <c r="J514" s="76"/>
      <c r="K514" s="184"/>
      <c r="L514" s="3"/>
      <c r="M514" s="185"/>
      <c r="N514" s="290"/>
      <c r="O514" s="3"/>
      <c r="P514" s="185"/>
      <c r="Q514" s="3"/>
      <c r="R514" s="3"/>
      <c r="S514" s="3"/>
      <c r="T514" s="70"/>
    </row>
    <row r="515" spans="1:20" s="294" customFormat="1" ht="11.25">
      <c r="A515" s="554" t="s">
        <v>131</v>
      </c>
      <c r="B515" s="555"/>
      <c r="C515" s="555"/>
      <c r="D515" s="320">
        <v>0</v>
      </c>
      <c r="E515" s="556">
        <v>54251</v>
      </c>
      <c r="F515" s="556"/>
      <c r="G515" s="556">
        <v>54251</v>
      </c>
      <c r="H515" s="211"/>
      <c r="I515" s="556">
        <f>I516+I517+I518+I519</f>
        <v>55213</v>
      </c>
      <c r="J515" s="320"/>
      <c r="K515" s="556">
        <v>0</v>
      </c>
      <c r="L515" s="557">
        <v>0</v>
      </c>
      <c r="M515" s="338">
        <v>0</v>
      </c>
      <c r="N515" s="557">
        <v>0</v>
      </c>
      <c r="O515" s="557">
        <v>0</v>
      </c>
      <c r="P515" s="338">
        <v>0</v>
      </c>
      <c r="Q515" s="557">
        <v>0</v>
      </c>
      <c r="R515" s="557">
        <v>0</v>
      </c>
      <c r="S515" s="557">
        <v>0</v>
      </c>
      <c r="T515" s="556">
        <v>0</v>
      </c>
    </row>
    <row r="516" spans="1:20" s="76" customFormat="1" ht="12.75">
      <c r="A516" s="160">
        <v>717</v>
      </c>
      <c r="B516" s="161" t="s">
        <v>30</v>
      </c>
      <c r="C516" s="161" t="s">
        <v>281</v>
      </c>
      <c r="D516" s="65"/>
      <c r="E516" s="117">
        <v>54251</v>
      </c>
      <c r="F516" s="204"/>
      <c r="G516" s="117">
        <v>54251</v>
      </c>
      <c r="H516" s="129"/>
      <c r="I516" s="117">
        <v>29581</v>
      </c>
      <c r="J516" s="65"/>
      <c r="K516" s="61"/>
      <c r="L516" s="66"/>
      <c r="M516" s="137"/>
      <c r="N516" s="110"/>
      <c r="O516" s="66"/>
      <c r="P516" s="137"/>
      <c r="Q516" s="66"/>
      <c r="R516" s="66"/>
      <c r="S516" s="66"/>
      <c r="T516" s="566"/>
    </row>
    <row r="517" spans="1:20" ht="12.75">
      <c r="A517" s="52">
        <v>716</v>
      </c>
      <c r="B517" s="107"/>
      <c r="C517" s="107" t="s">
        <v>282</v>
      </c>
      <c r="D517" s="65"/>
      <c r="E517" s="117"/>
      <c r="F517" s="204"/>
      <c r="G517" s="117"/>
      <c r="H517" s="106"/>
      <c r="I517" s="117">
        <v>914</v>
      </c>
      <c r="J517" s="65"/>
      <c r="K517" s="61"/>
      <c r="L517" s="66"/>
      <c r="M517" s="137"/>
      <c r="N517" s="110"/>
      <c r="O517" s="66"/>
      <c r="P517" s="137"/>
      <c r="Q517" s="66"/>
      <c r="R517" s="66"/>
      <c r="S517" s="66"/>
      <c r="T517" s="567"/>
    </row>
    <row r="518" spans="1:20" ht="12.75">
      <c r="A518" s="39">
        <v>716</v>
      </c>
      <c r="B518" s="60"/>
      <c r="C518" s="60" t="s">
        <v>282</v>
      </c>
      <c r="D518" s="65"/>
      <c r="E518" s="61"/>
      <c r="F518" s="176"/>
      <c r="G518" s="61"/>
      <c r="H518" s="106"/>
      <c r="I518" s="61">
        <v>48</v>
      </c>
      <c r="J518" s="65"/>
      <c r="K518" s="61"/>
      <c r="L518" s="66"/>
      <c r="M518" s="137"/>
      <c r="N518" s="66"/>
      <c r="O518" s="66"/>
      <c r="P518" s="137"/>
      <c r="Q518" s="66"/>
      <c r="R518" s="66"/>
      <c r="S518" s="66"/>
      <c r="T518" s="552"/>
    </row>
    <row r="519" spans="1:20" ht="12.75">
      <c r="A519" s="39">
        <v>717</v>
      </c>
      <c r="B519" s="60"/>
      <c r="C519" s="60" t="s">
        <v>281</v>
      </c>
      <c r="D519" s="65"/>
      <c r="E519" s="61"/>
      <c r="F519" s="176"/>
      <c r="G519" s="61"/>
      <c r="H519" s="106"/>
      <c r="I519" s="61">
        <v>24670</v>
      </c>
      <c r="J519" s="65"/>
      <c r="K519" s="61"/>
      <c r="L519" s="66"/>
      <c r="M519" s="137"/>
      <c r="N519" s="66"/>
      <c r="O519" s="66"/>
      <c r="P519" s="137"/>
      <c r="Q519" s="66"/>
      <c r="R519" s="66"/>
      <c r="S519" s="66"/>
      <c r="T519" s="181"/>
    </row>
    <row r="520" spans="1:20" ht="12.75">
      <c r="A520" s="135"/>
      <c r="B520" s="135"/>
      <c r="C520" s="135"/>
      <c r="E520" s="183"/>
      <c r="F520" s="183"/>
      <c r="G520" s="183"/>
      <c r="H520" s="289"/>
      <c r="I520" s="183"/>
      <c r="J520" s="305"/>
      <c r="K520" s="184"/>
      <c r="L520" s="3"/>
      <c r="M520" s="185"/>
      <c r="N520" s="3"/>
      <c r="P520" s="185"/>
      <c r="Q520" s="3"/>
      <c r="R520" s="3"/>
      <c r="S520" s="3"/>
      <c r="T520" s="566"/>
    </row>
    <row r="521" spans="1:20" s="294" customFormat="1" ht="11.25">
      <c r="A521" s="903" t="s">
        <v>283</v>
      </c>
      <c r="B521" s="903"/>
      <c r="C521" s="903"/>
      <c r="D521" s="320">
        <v>0</v>
      </c>
      <c r="E521" s="556"/>
      <c r="F521" s="556"/>
      <c r="G521" s="556"/>
      <c r="H521" s="211"/>
      <c r="I521" s="556"/>
      <c r="J521" s="320"/>
      <c r="K521" s="556">
        <v>0</v>
      </c>
      <c r="L521" s="557">
        <v>0</v>
      </c>
      <c r="M521" s="338">
        <v>0</v>
      </c>
      <c r="N521" s="557">
        <v>0</v>
      </c>
      <c r="O521" s="557">
        <v>0</v>
      </c>
      <c r="P521" s="338">
        <v>0</v>
      </c>
      <c r="Q521" s="557">
        <v>0</v>
      </c>
      <c r="R521" s="557">
        <v>0</v>
      </c>
      <c r="S521" s="557">
        <v>0</v>
      </c>
      <c r="T521" s="568">
        <v>0</v>
      </c>
    </row>
    <row r="522" spans="1:20" s="305" customFormat="1" ht="12.75">
      <c r="A522" s="136">
        <v>717</v>
      </c>
      <c r="B522" s="136" t="s">
        <v>28</v>
      </c>
      <c r="C522" s="136" t="s">
        <v>284</v>
      </c>
      <c r="D522" s="65"/>
      <c r="E522" s="61"/>
      <c r="F522" s="176"/>
      <c r="G522" s="61"/>
      <c r="H522" s="106"/>
      <c r="I522" s="61"/>
      <c r="J522" s="65"/>
      <c r="K522" s="61"/>
      <c r="L522" s="66"/>
      <c r="M522" s="137"/>
      <c r="N522" s="66"/>
      <c r="O522" s="66"/>
      <c r="P522" s="137"/>
      <c r="Q522" s="66"/>
      <c r="R522" s="66"/>
      <c r="S522" s="66"/>
      <c r="T522" s="186"/>
    </row>
    <row r="523" spans="1:20" ht="12.75">
      <c r="A523" s="135"/>
      <c r="B523" s="135"/>
      <c r="C523" s="135"/>
      <c r="E523" s="183"/>
      <c r="F523" s="569"/>
      <c r="G523" s="183"/>
      <c r="H523" s="289"/>
      <c r="I523" s="183"/>
      <c r="K523" s="184"/>
      <c r="L523" s="3"/>
      <c r="M523" s="185"/>
      <c r="N523" s="3"/>
      <c r="P523" s="185"/>
      <c r="Q523" s="3"/>
      <c r="R523" s="3"/>
      <c r="S523" s="3"/>
      <c r="T523" s="61"/>
    </row>
    <row r="524" spans="1:20" s="294" customFormat="1" ht="11.25">
      <c r="A524" s="320" t="s">
        <v>285</v>
      </c>
      <c r="B524" s="320"/>
      <c r="C524" s="320"/>
      <c r="D524" s="320">
        <v>0</v>
      </c>
      <c r="E524" s="556"/>
      <c r="F524" s="570"/>
      <c r="G524" s="556"/>
      <c r="H524" s="211"/>
      <c r="I524" s="556"/>
      <c r="J524" s="320"/>
      <c r="K524" s="556">
        <v>0</v>
      </c>
      <c r="L524" s="557">
        <v>0</v>
      </c>
      <c r="M524" s="338">
        <v>500000</v>
      </c>
      <c r="N524" s="557">
        <v>0</v>
      </c>
      <c r="O524" s="557">
        <v>0</v>
      </c>
      <c r="P524" s="338">
        <v>500000</v>
      </c>
      <c r="Q524" s="557">
        <v>0</v>
      </c>
      <c r="R524" s="557">
        <v>0</v>
      </c>
      <c r="S524" s="557">
        <v>0</v>
      </c>
      <c r="T524" s="568">
        <v>0</v>
      </c>
    </row>
    <row r="525" spans="1:20" s="573" customFormat="1" ht="11.25">
      <c r="A525" s="302">
        <v>717</v>
      </c>
      <c r="B525" s="302" t="s">
        <v>28</v>
      </c>
      <c r="C525" s="302" t="s">
        <v>286</v>
      </c>
      <c r="D525" s="571"/>
      <c r="E525" s="70"/>
      <c r="F525" s="572"/>
      <c r="G525" s="70"/>
      <c r="H525" s="72"/>
      <c r="I525" s="70"/>
      <c r="J525" s="571"/>
      <c r="K525" s="70"/>
      <c r="L525" s="75"/>
      <c r="M525" s="307">
        <v>0</v>
      </c>
      <c r="N525" s="75"/>
      <c r="O525" s="75"/>
      <c r="P525" s="307">
        <v>0</v>
      </c>
      <c r="Q525" s="75"/>
      <c r="R525" s="75">
        <v>0</v>
      </c>
      <c r="S525" s="75"/>
      <c r="T525" s="61"/>
    </row>
    <row r="526" spans="1:20" s="573" customFormat="1" ht="11.25">
      <c r="A526" s="302">
        <v>717</v>
      </c>
      <c r="B526" s="302" t="s">
        <v>28</v>
      </c>
      <c r="C526" s="302" t="s">
        <v>287</v>
      </c>
      <c r="D526" s="571"/>
      <c r="E526" s="70"/>
      <c r="F526" s="572"/>
      <c r="G526" s="70"/>
      <c r="H526" s="72"/>
      <c r="I526" s="70"/>
      <c r="J526" s="571"/>
      <c r="K526" s="70"/>
      <c r="L526" s="75"/>
      <c r="M526" s="307">
        <v>500000</v>
      </c>
      <c r="N526" s="75"/>
      <c r="O526" s="75"/>
      <c r="P526" s="307">
        <v>500000</v>
      </c>
      <c r="Q526" s="75"/>
      <c r="R526" s="75">
        <v>0</v>
      </c>
      <c r="S526" s="75"/>
      <c r="T526" s="61"/>
    </row>
    <row r="527" spans="1:20" ht="12.75">
      <c r="A527" s="102"/>
      <c r="B527" s="103"/>
      <c r="C527" s="574"/>
      <c r="D527" s="297"/>
      <c r="E527" s="575"/>
      <c r="F527" s="576"/>
      <c r="G527" s="575"/>
      <c r="H527" s="577"/>
      <c r="I527" s="578"/>
      <c r="J527" s="297"/>
      <c r="K527" s="579"/>
      <c r="L527" s="298"/>
      <c r="M527" s="580"/>
      <c r="N527" s="581"/>
      <c r="O527" s="298"/>
      <c r="P527" s="580"/>
      <c r="Q527" s="298"/>
      <c r="R527" s="298"/>
      <c r="S527" s="298"/>
      <c r="T527" s="582"/>
    </row>
    <row r="528" spans="1:20" s="294" customFormat="1" ht="11.25">
      <c r="A528" s="554" t="s">
        <v>288</v>
      </c>
      <c r="B528" s="555"/>
      <c r="C528" s="583"/>
      <c r="D528" s="584">
        <v>0</v>
      </c>
      <c r="E528" s="556">
        <v>188795</v>
      </c>
      <c r="F528" s="556"/>
      <c r="G528" s="556">
        <v>188795</v>
      </c>
      <c r="H528" s="211"/>
      <c r="I528" s="585">
        <f>I530+I531</f>
        <v>188796</v>
      </c>
      <c r="J528" s="586"/>
      <c r="K528" s="568">
        <v>0</v>
      </c>
      <c r="L528" s="587">
        <v>0</v>
      </c>
      <c r="M528" s="588">
        <v>0</v>
      </c>
      <c r="N528" s="587">
        <v>0</v>
      </c>
      <c r="O528" s="587">
        <v>0</v>
      </c>
      <c r="P528" s="588">
        <v>0</v>
      </c>
      <c r="Q528" s="587">
        <v>0</v>
      </c>
      <c r="R528" s="587">
        <v>0</v>
      </c>
      <c r="S528" s="587">
        <v>0</v>
      </c>
      <c r="T528" s="568">
        <v>0</v>
      </c>
    </row>
    <row r="529" spans="1:20" s="305" customFormat="1" ht="12.75">
      <c r="A529" s="589">
        <v>716</v>
      </c>
      <c r="B529" s="590"/>
      <c r="C529" s="144" t="s">
        <v>282</v>
      </c>
      <c r="D529" s="285"/>
      <c r="E529" s="61"/>
      <c r="F529" s="591"/>
      <c r="G529" s="61"/>
      <c r="H529" s="592"/>
      <c r="I529" s="593"/>
      <c r="J529" s="594"/>
      <c r="K529" s="61"/>
      <c r="L529" s="286"/>
      <c r="M529" s="595"/>
      <c r="N529" s="286"/>
      <c r="O529" s="286"/>
      <c r="P529" s="595"/>
      <c r="Q529" s="286"/>
      <c r="R529" s="286"/>
      <c r="S529" s="286"/>
      <c r="T529" s="61"/>
    </row>
    <row r="530" spans="1:20" ht="12.75">
      <c r="A530" s="160">
        <v>717</v>
      </c>
      <c r="B530" s="161" t="s">
        <v>30</v>
      </c>
      <c r="C530" s="596" t="s">
        <v>289</v>
      </c>
      <c r="D530" s="65"/>
      <c r="E530" s="597">
        <v>188795</v>
      </c>
      <c r="F530" s="598"/>
      <c r="G530" s="597">
        <v>188795</v>
      </c>
      <c r="H530" s="284"/>
      <c r="I530" s="599">
        <v>179356</v>
      </c>
      <c r="J530" s="589"/>
      <c r="K530" s="61"/>
      <c r="L530" s="66"/>
      <c r="M530" s="137"/>
      <c r="N530" s="66"/>
      <c r="O530" s="66"/>
      <c r="P530" s="137"/>
      <c r="Q530" s="66"/>
      <c r="R530" s="66"/>
      <c r="S530" s="66"/>
      <c r="T530" s="181"/>
    </row>
    <row r="531" spans="1:20" ht="12.75">
      <c r="A531" s="39">
        <v>717</v>
      </c>
      <c r="B531" s="60"/>
      <c r="C531" s="144" t="s">
        <v>289</v>
      </c>
      <c r="D531" s="297"/>
      <c r="E531" s="61"/>
      <c r="F531" s="176"/>
      <c r="G531" s="61"/>
      <c r="H531" s="106"/>
      <c r="I531" s="593">
        <v>9440</v>
      </c>
      <c r="J531" s="600"/>
      <c r="K531" s="61"/>
      <c r="L531" s="298"/>
      <c r="M531" s="580"/>
      <c r="N531" s="298"/>
      <c r="O531" s="298"/>
      <c r="P531" s="580"/>
      <c r="Q531" s="298"/>
      <c r="R531" s="298"/>
      <c r="S531" s="298"/>
      <c r="T531" s="70"/>
    </row>
    <row r="532" spans="1:20" s="305" customFormat="1" ht="12.75">
      <c r="A532" s="135"/>
      <c r="B532" s="135"/>
      <c r="C532" s="135"/>
      <c r="D532" s="1"/>
      <c r="E532" s="183"/>
      <c r="F532" s="569"/>
      <c r="G532" s="183"/>
      <c r="H532" s="289"/>
      <c r="I532" s="183"/>
      <c r="K532" s="184"/>
      <c r="L532" s="3"/>
      <c r="M532" s="185"/>
      <c r="N532" s="3"/>
      <c r="O532" s="3"/>
      <c r="P532" s="185"/>
      <c r="Q532" s="3"/>
      <c r="R532" s="3"/>
      <c r="S532" s="3"/>
      <c r="T532" s="181"/>
    </row>
    <row r="533" spans="1:20" s="294" customFormat="1" ht="11.25">
      <c r="A533" s="554" t="s">
        <v>290</v>
      </c>
      <c r="B533" s="555"/>
      <c r="C533" s="583"/>
      <c r="D533" s="601">
        <f>SUM(D534,D535,D536,D537,D538,D540)</f>
        <v>282858</v>
      </c>
      <c r="E533" s="601">
        <v>4190</v>
      </c>
      <c r="F533" s="601"/>
      <c r="G533" s="601">
        <v>5342</v>
      </c>
      <c r="H533" s="602"/>
      <c r="I533" s="603">
        <f>I534+I535+I536+I537+I538+I540</f>
        <v>5342</v>
      </c>
      <c r="J533" s="584"/>
      <c r="K533" s="604">
        <f>SUM(K534,K535,K536,K537,K538,K540)</f>
        <v>147454.05</v>
      </c>
      <c r="L533" s="604">
        <f>L535+L538</f>
        <v>143716.08</v>
      </c>
      <c r="M533" s="588">
        <v>65000</v>
      </c>
      <c r="N533" s="605">
        <v>0</v>
      </c>
      <c r="O533" s="604">
        <v>0</v>
      </c>
      <c r="P533" s="588">
        <v>65000</v>
      </c>
      <c r="Q533" s="604">
        <f>Q535+Q534</f>
        <v>37955.8</v>
      </c>
      <c r="R533" s="604">
        <f>R534+R535+R536+R537+R538+R540</f>
        <v>37956</v>
      </c>
      <c r="S533" s="604">
        <f>S534+S535</f>
        <v>37955.8</v>
      </c>
      <c r="T533" s="213">
        <f>S533/R533</f>
        <v>0.9999947307408579</v>
      </c>
    </row>
    <row r="534" spans="1:20" s="305" customFormat="1" ht="12.75">
      <c r="A534" s="39">
        <v>717</v>
      </c>
      <c r="B534" s="60" t="s">
        <v>28</v>
      </c>
      <c r="C534" s="60" t="s">
        <v>291</v>
      </c>
      <c r="D534" s="136">
        <v>0</v>
      </c>
      <c r="E534" s="61"/>
      <c r="F534" s="176"/>
      <c r="G534" s="61"/>
      <c r="H534" s="106"/>
      <c r="I534" s="61"/>
      <c r="J534" s="65"/>
      <c r="K534" s="66">
        <v>0</v>
      </c>
      <c r="L534" s="66"/>
      <c r="M534" s="67">
        <v>65000</v>
      </c>
      <c r="N534" s="66"/>
      <c r="O534" s="66"/>
      <c r="P534" s="67">
        <v>65000</v>
      </c>
      <c r="Q534" s="66">
        <v>35940.8</v>
      </c>
      <c r="R534" s="66">
        <v>35941</v>
      </c>
      <c r="S534" s="66">
        <v>35940.8</v>
      </c>
      <c r="T534" s="70"/>
    </row>
    <row r="535" spans="1:20" ht="12.75">
      <c r="A535" s="39">
        <v>716</v>
      </c>
      <c r="B535" s="60"/>
      <c r="C535" s="60" t="s">
        <v>292</v>
      </c>
      <c r="D535" s="136">
        <v>4500</v>
      </c>
      <c r="E535" s="61">
        <v>4190</v>
      </c>
      <c r="F535" s="176"/>
      <c r="G535" s="61">
        <v>5342</v>
      </c>
      <c r="H535" s="106"/>
      <c r="I535" s="61">
        <v>5342</v>
      </c>
      <c r="J535" s="301"/>
      <c r="K535" s="66">
        <v>4500</v>
      </c>
      <c r="L535" s="66">
        <v>3600</v>
      </c>
      <c r="M535" s="67"/>
      <c r="N535" s="66"/>
      <c r="O535" s="66"/>
      <c r="P535" s="67"/>
      <c r="Q535" s="66">
        <v>2015</v>
      </c>
      <c r="R535" s="66">
        <v>2015</v>
      </c>
      <c r="S535" s="66">
        <v>2015</v>
      </c>
      <c r="T535" s="61"/>
    </row>
    <row r="536" spans="1:20" ht="12.75">
      <c r="A536" s="39">
        <v>717</v>
      </c>
      <c r="B536" s="60" t="s">
        <v>28</v>
      </c>
      <c r="C536" s="60" t="s">
        <v>215</v>
      </c>
      <c r="D536" s="136">
        <v>0</v>
      </c>
      <c r="E536" s="61"/>
      <c r="F536" s="176"/>
      <c r="G536" s="61"/>
      <c r="H536" s="106"/>
      <c r="I536" s="61"/>
      <c r="J536" s="301"/>
      <c r="K536" s="66">
        <v>0</v>
      </c>
      <c r="L536" s="66"/>
      <c r="M536" s="67"/>
      <c r="N536" s="66"/>
      <c r="O536" s="66"/>
      <c r="P536" s="67"/>
      <c r="Q536" s="66"/>
      <c r="R536" s="66">
        <v>0</v>
      </c>
      <c r="S536" s="66"/>
      <c r="T536" s="181"/>
    </row>
    <row r="537" spans="1:20" s="305" customFormat="1" ht="12.75">
      <c r="A537" s="39">
        <v>717</v>
      </c>
      <c r="B537" s="60" t="s">
        <v>28</v>
      </c>
      <c r="C537" s="60" t="s">
        <v>293</v>
      </c>
      <c r="D537" s="61">
        <v>50000</v>
      </c>
      <c r="E537" s="61"/>
      <c r="F537" s="176"/>
      <c r="G537" s="61"/>
      <c r="H537" s="106"/>
      <c r="I537" s="61"/>
      <c r="J537" s="301"/>
      <c r="K537" s="66">
        <v>0</v>
      </c>
      <c r="L537" s="66"/>
      <c r="M537" s="67"/>
      <c r="N537" s="66"/>
      <c r="O537" s="66"/>
      <c r="P537" s="67"/>
      <c r="Q537" s="66"/>
      <c r="R537" s="66">
        <v>0</v>
      </c>
      <c r="S537" s="66"/>
      <c r="T537" s="181"/>
    </row>
    <row r="538" spans="1:20" s="305" customFormat="1" ht="12.75">
      <c r="A538" s="39">
        <v>717</v>
      </c>
      <c r="B538" s="60" t="s">
        <v>28</v>
      </c>
      <c r="C538" s="60" t="s">
        <v>294</v>
      </c>
      <c r="D538" s="136">
        <v>218000</v>
      </c>
      <c r="E538" s="61"/>
      <c r="F538" s="176"/>
      <c r="G538" s="61"/>
      <c r="H538" s="106"/>
      <c r="I538" s="61"/>
      <c r="J538" s="136"/>
      <c r="K538" s="66">
        <v>142954.05</v>
      </c>
      <c r="L538" s="66">
        <v>140116.08</v>
      </c>
      <c r="M538" s="67"/>
      <c r="N538" s="66"/>
      <c r="O538" s="66"/>
      <c r="P538" s="67"/>
      <c r="Q538" s="66"/>
      <c r="R538" s="66">
        <v>0</v>
      </c>
      <c r="S538" s="66"/>
      <c r="T538" s="186"/>
    </row>
    <row r="539" spans="1:20" s="305" customFormat="1" ht="12.75">
      <c r="A539" s="606">
        <v>717</v>
      </c>
      <c r="B539" s="607" t="s">
        <v>28</v>
      </c>
      <c r="C539" s="607" t="s">
        <v>295</v>
      </c>
      <c r="D539" s="343"/>
      <c r="E539" s="608"/>
      <c r="F539" s="341"/>
      <c r="G539" s="608"/>
      <c r="H539" s="609"/>
      <c r="I539" s="608"/>
      <c r="J539" s="343"/>
      <c r="K539" s="610"/>
      <c r="L539" s="156">
        <v>131188.9</v>
      </c>
      <c r="M539" s="611"/>
      <c r="N539" s="612"/>
      <c r="O539" s="612"/>
      <c r="P539" s="611"/>
      <c r="Q539" s="156"/>
      <c r="R539" s="156">
        <v>0</v>
      </c>
      <c r="S539" s="156"/>
      <c r="T539" s="61"/>
    </row>
    <row r="540" spans="1:20" s="305" customFormat="1" ht="12.75">
      <c r="A540" s="39">
        <v>717</v>
      </c>
      <c r="B540" s="60" t="s">
        <v>28</v>
      </c>
      <c r="C540" s="60" t="s">
        <v>296</v>
      </c>
      <c r="D540" s="136">
        <v>10358</v>
      </c>
      <c r="E540" s="61"/>
      <c r="F540" s="176"/>
      <c r="G540" s="61"/>
      <c r="H540" s="106"/>
      <c r="I540" s="61"/>
      <c r="J540" s="136"/>
      <c r="K540" s="66">
        <v>0</v>
      </c>
      <c r="L540" s="66"/>
      <c r="M540" s="67"/>
      <c r="N540" s="66"/>
      <c r="O540" s="66"/>
      <c r="P540" s="67"/>
      <c r="Q540" s="66"/>
      <c r="R540" s="66">
        <v>0</v>
      </c>
      <c r="S540" s="66"/>
      <c r="T540" s="61"/>
    </row>
    <row r="541" spans="4:20" s="135" customFormat="1" ht="12.75">
      <c r="D541" s="1"/>
      <c r="E541" s="183"/>
      <c r="F541" s="183"/>
      <c r="G541" s="183"/>
      <c r="H541" s="289"/>
      <c r="I541" s="183"/>
      <c r="K541" s="184"/>
      <c r="L541" s="3"/>
      <c r="M541" s="185"/>
      <c r="N541" s="290"/>
      <c r="O541" s="3"/>
      <c r="P541" s="185"/>
      <c r="Q541" s="3"/>
      <c r="R541" s="3"/>
      <c r="S541" s="3"/>
      <c r="T541" s="247"/>
    </row>
    <row r="542" spans="1:20" s="294" customFormat="1" ht="11.25">
      <c r="A542" s="554" t="s">
        <v>187</v>
      </c>
      <c r="B542" s="555"/>
      <c r="C542" s="555"/>
      <c r="D542" s="320">
        <v>0</v>
      </c>
      <c r="E542" s="556"/>
      <c r="F542" s="556"/>
      <c r="G542" s="556"/>
      <c r="H542" s="211"/>
      <c r="I542" s="556">
        <v>0</v>
      </c>
      <c r="J542" s="320"/>
      <c r="K542" s="557">
        <v>0</v>
      </c>
      <c r="L542" s="557">
        <v>0</v>
      </c>
      <c r="M542" s="338">
        <v>0</v>
      </c>
      <c r="N542" s="557">
        <v>0</v>
      </c>
      <c r="O542" s="557">
        <v>0</v>
      </c>
      <c r="P542" s="338">
        <v>0</v>
      </c>
      <c r="Q542" s="557">
        <v>0</v>
      </c>
      <c r="R542" s="557">
        <v>0</v>
      </c>
      <c r="S542" s="557">
        <v>0</v>
      </c>
      <c r="T542" s="568">
        <v>0</v>
      </c>
    </row>
    <row r="543" spans="1:20" ht="12.75">
      <c r="A543" s="39">
        <v>717</v>
      </c>
      <c r="B543" s="60" t="s">
        <v>28</v>
      </c>
      <c r="C543" s="60" t="s">
        <v>297</v>
      </c>
      <c r="D543" s="65"/>
      <c r="E543" s="176"/>
      <c r="F543" s="176"/>
      <c r="G543" s="176"/>
      <c r="H543" s="106"/>
      <c r="I543" s="176"/>
      <c r="J543" s="301"/>
      <c r="K543" s="61"/>
      <c r="L543" s="66"/>
      <c r="M543" s="137"/>
      <c r="N543" s="203"/>
      <c r="O543" s="66"/>
      <c r="P543" s="137"/>
      <c r="Q543" s="66"/>
      <c r="R543" s="66"/>
      <c r="S543" s="66"/>
      <c r="T543" s="247"/>
    </row>
    <row r="544" spans="1:20" ht="12.75">
      <c r="A544" s="135"/>
      <c r="B544" s="135"/>
      <c r="C544" s="135"/>
      <c r="E544" s="569"/>
      <c r="F544" s="569"/>
      <c r="G544" s="569"/>
      <c r="H544" s="289"/>
      <c r="I544" s="569"/>
      <c r="J544" s="305"/>
      <c r="K544" s="184"/>
      <c r="L544" s="3"/>
      <c r="M544" s="185"/>
      <c r="N544" s="613"/>
      <c r="P544" s="185"/>
      <c r="Q544" s="3"/>
      <c r="R544" s="3"/>
      <c r="S544" s="3"/>
      <c r="T544" s="70"/>
    </row>
    <row r="545" spans="1:20" s="294" customFormat="1" ht="11.25">
      <c r="A545" s="614" t="s">
        <v>214</v>
      </c>
      <c r="B545" s="615"/>
      <c r="C545" s="615"/>
      <c r="D545" s="616"/>
      <c r="E545" s="617">
        <f aca="true" t="shared" si="9" ref="E545:J545">E547+E549</f>
        <v>0</v>
      </c>
      <c r="F545" s="617">
        <f t="shared" si="9"/>
        <v>0</v>
      </c>
      <c r="G545" s="617">
        <f t="shared" si="9"/>
        <v>0</v>
      </c>
      <c r="H545" s="617">
        <f t="shared" si="9"/>
        <v>0</v>
      </c>
      <c r="I545" s="617">
        <f t="shared" si="9"/>
        <v>0</v>
      </c>
      <c r="J545" s="617">
        <f t="shared" si="9"/>
        <v>0</v>
      </c>
      <c r="K545" s="557">
        <v>0</v>
      </c>
      <c r="L545" s="557">
        <v>0</v>
      </c>
      <c r="M545" s="338">
        <v>0</v>
      </c>
      <c r="N545" s="557">
        <v>0</v>
      </c>
      <c r="O545" s="557">
        <v>0</v>
      </c>
      <c r="P545" s="338">
        <v>0</v>
      </c>
      <c r="Q545" s="557">
        <v>0</v>
      </c>
      <c r="R545" s="557">
        <v>0</v>
      </c>
      <c r="S545" s="557">
        <v>0</v>
      </c>
      <c r="T545" s="568">
        <v>0</v>
      </c>
    </row>
    <row r="546" spans="1:20" ht="12.75">
      <c r="A546" s="39">
        <v>716</v>
      </c>
      <c r="B546" s="60"/>
      <c r="C546" s="60" t="s">
        <v>292</v>
      </c>
      <c r="D546" s="136"/>
      <c r="E546" s="176"/>
      <c r="F546" s="176"/>
      <c r="G546" s="176"/>
      <c r="H546" s="106"/>
      <c r="I546" s="176"/>
      <c r="J546" s="301"/>
      <c r="K546" s="61"/>
      <c r="L546" s="66"/>
      <c r="M546" s="67"/>
      <c r="N546" s="203"/>
      <c r="O546" s="66"/>
      <c r="P546" s="67"/>
      <c r="Q546" s="66"/>
      <c r="R546" s="66"/>
      <c r="S546" s="66"/>
      <c r="T546" s="608"/>
    </row>
    <row r="547" spans="1:20" ht="12.75">
      <c r="A547" s="135"/>
      <c r="B547" s="135"/>
      <c r="C547" s="135"/>
      <c r="E547" s="569"/>
      <c r="F547" s="569"/>
      <c r="G547" s="569"/>
      <c r="H547" s="289"/>
      <c r="I547" s="569"/>
      <c r="J547" s="305"/>
      <c r="K547" s="184"/>
      <c r="L547" s="3"/>
      <c r="M547" s="185"/>
      <c r="N547" s="613"/>
      <c r="P547" s="185"/>
      <c r="Q547" s="3"/>
      <c r="R547" s="3"/>
      <c r="S547" s="3"/>
      <c r="T547" s="263"/>
    </row>
    <row r="548" spans="1:19" ht="12.75">
      <c r="A548" s="135"/>
      <c r="B548" s="135"/>
      <c r="C548" s="135"/>
      <c r="E548" s="569"/>
      <c r="F548" s="569"/>
      <c r="G548" s="569"/>
      <c r="H548" s="289"/>
      <c r="I548" s="569"/>
      <c r="J548" s="305"/>
      <c r="K548" s="184"/>
      <c r="L548" s="3"/>
      <c r="M548" s="185"/>
      <c r="N548" s="613"/>
      <c r="P548" s="185"/>
      <c r="Q548" s="3"/>
      <c r="R548" s="3"/>
      <c r="S548" s="3"/>
    </row>
    <row r="549" spans="1:20" s="618" customFormat="1" ht="11.25">
      <c r="A549" s="554" t="s">
        <v>225</v>
      </c>
      <c r="B549" s="555"/>
      <c r="C549" s="555"/>
      <c r="D549" s="617">
        <f>D551+D552</f>
        <v>438000</v>
      </c>
      <c r="E549" s="617">
        <f aca="true" t="shared" si="10" ref="E549:J549">E551+E552</f>
        <v>0</v>
      </c>
      <c r="F549" s="617">
        <f t="shared" si="10"/>
        <v>0</v>
      </c>
      <c r="G549" s="617">
        <f t="shared" si="10"/>
        <v>0</v>
      </c>
      <c r="H549" s="617">
        <f t="shared" si="10"/>
        <v>0</v>
      </c>
      <c r="I549" s="617">
        <f t="shared" si="10"/>
        <v>0</v>
      </c>
      <c r="J549" s="617">
        <f t="shared" si="10"/>
        <v>0</v>
      </c>
      <c r="K549" s="557">
        <f>K551+K552</f>
        <v>436436</v>
      </c>
      <c r="L549" s="557">
        <f>L550+L551+L552</f>
        <v>436435.89</v>
      </c>
      <c r="M549" s="338">
        <v>0</v>
      </c>
      <c r="N549" s="557">
        <v>0</v>
      </c>
      <c r="O549" s="557">
        <v>0</v>
      </c>
      <c r="P549" s="338">
        <v>0</v>
      </c>
      <c r="Q549" s="557">
        <v>0</v>
      </c>
      <c r="R549" s="557">
        <v>0</v>
      </c>
      <c r="S549" s="557">
        <v>0</v>
      </c>
      <c r="T549" s="556">
        <v>0</v>
      </c>
    </row>
    <row r="550" spans="1:20" s="135" customFormat="1" ht="12.75">
      <c r="A550" s="39">
        <v>716</v>
      </c>
      <c r="B550" s="590"/>
      <c r="C550" s="60" t="s">
        <v>282</v>
      </c>
      <c r="D550" s="136"/>
      <c r="E550" s="619"/>
      <c r="F550" s="620"/>
      <c r="G550" s="619"/>
      <c r="H550" s="592"/>
      <c r="I550" s="619"/>
      <c r="J550" s="65"/>
      <c r="K550" s="66"/>
      <c r="L550" s="66"/>
      <c r="M550" s="67"/>
      <c r="N550" s="203"/>
      <c r="O550" s="66"/>
      <c r="P550" s="67"/>
      <c r="Q550" s="66"/>
      <c r="R550" s="66"/>
      <c r="S550" s="66"/>
      <c r="T550" s="65"/>
    </row>
    <row r="551" spans="1:20" ht="12.75">
      <c r="A551" s="39">
        <v>717</v>
      </c>
      <c r="B551" s="60" t="s">
        <v>28</v>
      </c>
      <c r="C551" s="60" t="s">
        <v>298</v>
      </c>
      <c r="D551" s="136"/>
      <c r="E551" s="621"/>
      <c r="F551" s="619"/>
      <c r="G551" s="621"/>
      <c r="H551" s="106"/>
      <c r="I551" s="621"/>
      <c r="J551" s="301"/>
      <c r="K551" s="66"/>
      <c r="L551" s="66"/>
      <c r="M551" s="67"/>
      <c r="N551" s="66"/>
      <c r="O551" s="66"/>
      <c r="P551" s="67"/>
      <c r="Q551" s="66"/>
      <c r="R551" s="66"/>
      <c r="S551" s="66"/>
      <c r="T551" s="65"/>
    </row>
    <row r="552" spans="1:20" ht="12.75">
      <c r="A552" s="114">
        <v>717</v>
      </c>
      <c r="B552" s="115" t="s">
        <v>30</v>
      </c>
      <c r="C552" s="115" t="s">
        <v>299</v>
      </c>
      <c r="D552" s="136">
        <v>438000</v>
      </c>
      <c r="E552" s="621"/>
      <c r="F552" s="619"/>
      <c r="G552" s="621"/>
      <c r="H552" s="106"/>
      <c r="I552" s="621"/>
      <c r="J552" s="301"/>
      <c r="K552" s="66">
        <v>436436</v>
      </c>
      <c r="L552" s="66">
        <v>436435.89</v>
      </c>
      <c r="M552" s="67"/>
      <c r="N552" s="66"/>
      <c r="O552" s="66"/>
      <c r="P552" s="67"/>
      <c r="Q552" s="66"/>
      <c r="R552" s="66"/>
      <c r="S552" s="66"/>
      <c r="T552" s="622"/>
    </row>
    <row r="553" spans="1:20" ht="12.75">
      <c r="A553" s="606">
        <v>717</v>
      </c>
      <c r="B553" s="607" t="s">
        <v>30</v>
      </c>
      <c r="C553" s="607" t="s">
        <v>300</v>
      </c>
      <c r="D553" s="343"/>
      <c r="E553" s="623"/>
      <c r="F553" s="624"/>
      <c r="G553" s="623"/>
      <c r="H553" s="609"/>
      <c r="I553" s="623"/>
      <c r="J553" s="625"/>
      <c r="K553" s="110"/>
      <c r="L553" s="156">
        <v>200743.19</v>
      </c>
      <c r="M553" s="67"/>
      <c r="N553" s="66"/>
      <c r="O553" s="66"/>
      <c r="P553" s="67"/>
      <c r="Q553" s="66"/>
      <c r="R553" s="66"/>
      <c r="S553" s="66"/>
      <c r="T553" s="136"/>
    </row>
    <row r="554" spans="1:20" ht="12.75">
      <c r="A554" s="606"/>
      <c r="B554" s="607"/>
      <c r="C554" s="607"/>
      <c r="D554" s="343"/>
      <c r="E554" s="623"/>
      <c r="F554" s="624"/>
      <c r="G554" s="623"/>
      <c r="H554" s="609"/>
      <c r="I554" s="623"/>
      <c r="J554" s="625"/>
      <c r="K554" s="110"/>
      <c r="L554" s="156"/>
      <c r="M554" s="67"/>
      <c r="N554" s="66"/>
      <c r="O554" s="66"/>
      <c r="P554" s="67"/>
      <c r="Q554" s="66"/>
      <c r="R554" s="66"/>
      <c r="S554" s="66"/>
      <c r="T554" s="247"/>
    </row>
    <row r="555" spans="1:20" s="618" customFormat="1" ht="11.25">
      <c r="A555" s="554" t="s">
        <v>301</v>
      </c>
      <c r="B555" s="555"/>
      <c r="C555" s="555"/>
      <c r="D555" s="617">
        <v>0</v>
      </c>
      <c r="E555" s="617">
        <f aca="true" t="shared" si="11" ref="E555:J555">E557+E558</f>
        <v>247236</v>
      </c>
      <c r="F555" s="617">
        <f t="shared" si="11"/>
        <v>19.39</v>
      </c>
      <c r="G555" s="617">
        <f t="shared" si="11"/>
        <v>248388</v>
      </c>
      <c r="H555" s="617">
        <f t="shared" si="11"/>
        <v>19.48</v>
      </c>
      <c r="I555" s="617" t="e">
        <f t="shared" si="11"/>
        <v>#REF!</v>
      </c>
      <c r="J555" s="617">
        <f t="shared" si="11"/>
        <v>0</v>
      </c>
      <c r="K555" s="557">
        <v>0</v>
      </c>
      <c r="L555" s="557">
        <v>0</v>
      </c>
      <c r="M555" s="338">
        <v>0</v>
      </c>
      <c r="N555" s="557">
        <v>0</v>
      </c>
      <c r="O555" s="557">
        <v>0</v>
      </c>
      <c r="P555" s="338">
        <v>0</v>
      </c>
      <c r="Q555" s="557">
        <v>0</v>
      </c>
      <c r="R555" s="557">
        <v>0</v>
      </c>
      <c r="S555" s="557">
        <v>0</v>
      </c>
      <c r="T555" s="556">
        <v>0</v>
      </c>
    </row>
    <row r="556" spans="1:20" ht="12.75">
      <c r="A556" s="626">
        <v>717</v>
      </c>
      <c r="B556" s="627" t="s">
        <v>28</v>
      </c>
      <c r="C556" s="627" t="s">
        <v>302</v>
      </c>
      <c r="D556" s="343"/>
      <c r="E556" s="623"/>
      <c r="F556" s="624"/>
      <c r="G556" s="623"/>
      <c r="H556" s="609"/>
      <c r="I556" s="623"/>
      <c r="J556" s="625"/>
      <c r="K556" s="110"/>
      <c r="L556" s="156"/>
      <c r="M556" s="67">
        <v>0</v>
      </c>
      <c r="N556" s="66"/>
      <c r="O556" s="66"/>
      <c r="P556" s="67">
        <v>0</v>
      </c>
      <c r="Q556" s="66"/>
      <c r="R556" s="66"/>
      <c r="S556" s="66"/>
      <c r="T556" s="65"/>
    </row>
    <row r="557" spans="1:20" ht="12.75">
      <c r="A557" s="606"/>
      <c r="B557" s="607"/>
      <c r="C557" s="607"/>
      <c r="D557" s="343"/>
      <c r="E557" s="623"/>
      <c r="F557" s="624"/>
      <c r="G557" s="623"/>
      <c r="H557" s="609"/>
      <c r="I557" s="623"/>
      <c r="J557" s="625"/>
      <c r="K557" s="110"/>
      <c r="L557" s="156"/>
      <c r="M557" s="611"/>
      <c r="N557" s="612"/>
      <c r="O557" s="612"/>
      <c r="P557" s="611"/>
      <c r="Q557" s="612"/>
      <c r="R557" s="612"/>
      <c r="S557" s="612"/>
      <c r="T557" s="65"/>
    </row>
    <row r="558" spans="1:20" s="305" customFormat="1" ht="12.75">
      <c r="A558" s="628" t="s">
        <v>303</v>
      </c>
      <c r="B558" s="629"/>
      <c r="C558" s="630"/>
      <c r="D558" s="544">
        <f>SUM(D508,D515,D521,D524,D528,D533,D542,D549)</f>
        <v>720858</v>
      </c>
      <c r="E558" s="631">
        <v>247236</v>
      </c>
      <c r="F558" s="632">
        <v>19.39</v>
      </c>
      <c r="G558" s="631">
        <v>248388</v>
      </c>
      <c r="H558" s="547">
        <v>19.48</v>
      </c>
      <c r="I558" s="631" t="e">
        <f>I508+I515+I521+I528+#REF!+I533+I542+I549</f>
        <v>#REF!</v>
      </c>
      <c r="J558" s="633"/>
      <c r="K558" s="549">
        <f>SUM(K508,K515,K521,K524,K528,K533,K542,K549,K511)</f>
        <v>594050.05</v>
      </c>
      <c r="L558" s="549">
        <f>L549+L545+L542+L533+L528+L524+L521+L515+L511+L508</f>
        <v>590311.97</v>
      </c>
      <c r="M558" s="634">
        <v>565000</v>
      </c>
      <c r="N558" s="546">
        <f>N555+N549+N545+N542+N533+N528+N524+N521+N515+N511+N508</f>
        <v>0</v>
      </c>
      <c r="O558" s="549">
        <v>0</v>
      </c>
      <c r="P558" s="634">
        <f>P555+P549+P545+P542+P533+P528+P524+P521+P515+P511+P508</f>
        <v>571000</v>
      </c>
      <c r="Q558" s="549">
        <f>Q555+Q549+Q545+Q542+Q533+Q528+Q524+Q521+Q515+Q511+Q508</f>
        <v>37955.8</v>
      </c>
      <c r="R558" s="549">
        <f>R555+R549+R545+R542+R533+R528+R524+R521+R515+R511+R508</f>
        <v>43956</v>
      </c>
      <c r="S558" s="549">
        <f>S555+S549+S545+S542+S533+S528+S524+S521+S515+S511+S508</f>
        <v>43871.8</v>
      </c>
      <c r="T558" s="550">
        <f>S558/R558</f>
        <v>0.9980844480844482</v>
      </c>
    </row>
    <row r="559" spans="1:20" s="305" customFormat="1" ht="12.75">
      <c r="A559" s="1"/>
      <c r="B559" s="1"/>
      <c r="C559" s="1"/>
      <c r="D559" s="1"/>
      <c r="E559" s="1"/>
      <c r="F559" s="1"/>
      <c r="G559" s="1"/>
      <c r="H559" s="2"/>
      <c r="I559" s="135"/>
      <c r="J559" s="135"/>
      <c r="K559" s="1"/>
      <c r="L559" s="3"/>
      <c r="M559" s="1"/>
      <c r="N559" s="1"/>
      <c r="O559" s="3"/>
      <c r="P559" s="1"/>
      <c r="Q559" s="3"/>
      <c r="R559" s="3"/>
      <c r="S559" s="3"/>
      <c r="T559" s="1"/>
    </row>
    <row r="560" spans="1:20" s="305" customFormat="1" ht="12.75">
      <c r="A560" s="1"/>
      <c r="B560" s="1"/>
      <c r="C560" s="1"/>
      <c r="D560" s="1"/>
      <c r="E560" s="1"/>
      <c r="F560" s="1"/>
      <c r="G560" s="1"/>
      <c r="H560" s="2"/>
      <c r="I560" s="135"/>
      <c r="J560" s="135"/>
      <c r="K560" s="1"/>
      <c r="L560" s="1"/>
      <c r="M560" s="1"/>
      <c r="N560" s="1"/>
      <c r="O560" s="3"/>
      <c r="P560" s="1"/>
      <c r="Q560" s="1"/>
      <c r="R560" s="1"/>
      <c r="S560" s="1"/>
      <c r="T560" s="217"/>
    </row>
    <row r="561" spans="1:20" s="305" customFormat="1" ht="12.75">
      <c r="A561" s="1"/>
      <c r="B561" s="1"/>
      <c r="C561" s="6" t="s">
        <v>304</v>
      </c>
      <c r="D561" s="1"/>
      <c r="E561" s="1"/>
      <c r="F561" s="1"/>
      <c r="G561" s="1"/>
      <c r="H561" s="2"/>
      <c r="I561" s="135"/>
      <c r="J561" s="135"/>
      <c r="K561" s="1"/>
      <c r="L561" s="1"/>
      <c r="M561" s="1"/>
      <c r="N561" s="1"/>
      <c r="O561" s="3"/>
      <c r="P561" s="1"/>
      <c r="Q561" s="1"/>
      <c r="R561" s="1"/>
      <c r="S561" s="1"/>
      <c r="T561" s="263"/>
    </row>
    <row r="562" spans="1:20" s="305" customFormat="1" ht="12.75">
      <c r="A562" s="1"/>
      <c r="B562" s="1"/>
      <c r="C562" s="1"/>
      <c r="D562" s="1"/>
      <c r="E562" s="1"/>
      <c r="F562" s="1"/>
      <c r="G562" s="1"/>
      <c r="H562" s="2"/>
      <c r="I562" s="135"/>
      <c r="J562" s="135"/>
      <c r="K562" s="1"/>
      <c r="L562" s="1"/>
      <c r="M562" s="1"/>
      <c r="N562" s="1"/>
      <c r="O562" s="3"/>
      <c r="P562" s="1"/>
      <c r="Q562" s="1"/>
      <c r="R562" s="1"/>
      <c r="S562" s="1"/>
      <c r="T562" s="263"/>
    </row>
    <row r="563" spans="1:20" s="153" customFormat="1" ht="25.5">
      <c r="A563" s="12" t="s">
        <v>305</v>
      </c>
      <c r="B563" s="13"/>
      <c r="C563" s="264"/>
      <c r="D563" s="265">
        <v>2012</v>
      </c>
      <c r="E563" s="16" t="s">
        <v>4</v>
      </c>
      <c r="F563" s="17" t="s">
        <v>5</v>
      </c>
      <c r="G563" s="16" t="s">
        <v>6</v>
      </c>
      <c r="H563" s="17" t="s">
        <v>5</v>
      </c>
      <c r="I563" s="16" t="s">
        <v>7</v>
      </c>
      <c r="J563" s="17" t="s">
        <v>5</v>
      </c>
      <c r="K563" s="19" t="s">
        <v>8</v>
      </c>
      <c r="L563" s="19" t="s">
        <v>9</v>
      </c>
      <c r="M563" s="21">
        <v>2013</v>
      </c>
      <c r="N563" s="19" t="s">
        <v>10</v>
      </c>
      <c r="O563" s="266" t="s">
        <v>11</v>
      </c>
      <c r="P563" s="21" t="s">
        <v>12</v>
      </c>
      <c r="Q563" s="19" t="s">
        <v>13</v>
      </c>
      <c r="R563" s="20" t="s">
        <v>14</v>
      </c>
      <c r="S563" s="19" t="s">
        <v>15</v>
      </c>
      <c r="T563" s="220" t="s">
        <v>5</v>
      </c>
    </row>
    <row r="564" spans="1:20" s="135" customFormat="1" ht="12.75">
      <c r="A564" s="39">
        <v>824</v>
      </c>
      <c r="B564" s="60"/>
      <c r="C564" s="60" t="s">
        <v>306</v>
      </c>
      <c r="D564" s="136">
        <v>6000</v>
      </c>
      <c r="E564" s="61">
        <v>1539</v>
      </c>
      <c r="F564" s="136"/>
      <c r="G564" s="61">
        <v>3080</v>
      </c>
      <c r="H564" s="106"/>
      <c r="I564" s="61">
        <v>4620</v>
      </c>
      <c r="J564" s="65"/>
      <c r="K564" s="67">
        <v>6000</v>
      </c>
      <c r="L564" s="66">
        <v>5911.14</v>
      </c>
      <c r="M564" s="67">
        <v>0</v>
      </c>
      <c r="N564" s="66">
        <v>214.97</v>
      </c>
      <c r="O564" s="66">
        <v>214.97</v>
      </c>
      <c r="P564" s="130">
        <v>215</v>
      </c>
      <c r="Q564" s="66">
        <v>214.97</v>
      </c>
      <c r="R564" s="66">
        <v>215</v>
      </c>
      <c r="S564" s="66">
        <v>214.97</v>
      </c>
      <c r="T564" s="186"/>
    </row>
    <row r="565" spans="1:20" s="135" customFormat="1" ht="12.75">
      <c r="A565" s="39">
        <v>821</v>
      </c>
      <c r="B565" s="60"/>
      <c r="C565" s="60" t="s">
        <v>307</v>
      </c>
      <c r="D565" s="61">
        <v>333637</v>
      </c>
      <c r="E565" s="61">
        <v>0</v>
      </c>
      <c r="F565" s="136"/>
      <c r="G565" s="61">
        <v>51846</v>
      </c>
      <c r="H565" s="106"/>
      <c r="I565" s="61">
        <v>135333</v>
      </c>
      <c r="J565" s="65"/>
      <c r="K565" s="67">
        <v>188795.17</v>
      </c>
      <c r="L565" s="66">
        <v>188795.17</v>
      </c>
      <c r="M565" s="67">
        <v>160000</v>
      </c>
      <c r="N565" s="66">
        <v>0</v>
      </c>
      <c r="O565" s="66">
        <v>0</v>
      </c>
      <c r="P565" s="67">
        <v>160000</v>
      </c>
      <c r="Q565" s="66"/>
      <c r="R565" s="66">
        <v>123646.77</v>
      </c>
      <c r="S565" s="66">
        <v>120000</v>
      </c>
      <c r="T565" s="65"/>
    </row>
    <row r="566" spans="1:20" ht="12.75">
      <c r="A566" s="541" t="s">
        <v>308</v>
      </c>
      <c r="B566" s="542"/>
      <c r="C566" s="543"/>
      <c r="D566" s="544">
        <f>SUM(D564,D565)</f>
        <v>339637</v>
      </c>
      <c r="E566" s="635">
        <v>1539</v>
      </c>
      <c r="F566" s="636">
        <v>1.1</v>
      </c>
      <c r="G566" s="635">
        <v>54926</v>
      </c>
      <c r="H566" s="547">
        <v>39.23</v>
      </c>
      <c r="I566" s="635">
        <f>I564+I565</f>
        <v>139953</v>
      </c>
      <c r="J566" s="637">
        <v>99.97</v>
      </c>
      <c r="K566" s="634">
        <f>SUM(K564,K565)</f>
        <v>194795.17</v>
      </c>
      <c r="L566" s="549">
        <f>L564+L565</f>
        <v>194706.31000000003</v>
      </c>
      <c r="M566" s="634">
        <v>160000</v>
      </c>
      <c r="N566" s="638">
        <f aca="true" t="shared" si="12" ref="N566:S566">N564+N565</f>
        <v>214.97</v>
      </c>
      <c r="O566" s="549">
        <f t="shared" si="12"/>
        <v>214.97</v>
      </c>
      <c r="P566" s="634">
        <f t="shared" si="12"/>
        <v>160215</v>
      </c>
      <c r="Q566" s="549">
        <f t="shared" si="12"/>
        <v>214.97</v>
      </c>
      <c r="R566" s="549">
        <f t="shared" si="12"/>
        <v>123861.77</v>
      </c>
      <c r="S566" s="549">
        <f t="shared" si="12"/>
        <v>120214.97</v>
      </c>
      <c r="T566" s="550">
        <f>S566/R566</f>
        <v>0.9705575013177996</v>
      </c>
    </row>
    <row r="567" spans="1:20" ht="12.75">
      <c r="A567" s="135"/>
      <c r="B567" s="135"/>
      <c r="C567" s="135"/>
      <c r="E567" s="135"/>
      <c r="F567" s="135"/>
      <c r="G567" s="135"/>
      <c r="H567" s="289"/>
      <c r="T567" s="263"/>
    </row>
    <row r="568" spans="1:20" ht="12.75" customHeight="1">
      <c r="A568" s="135"/>
      <c r="B568" s="135"/>
      <c r="C568" s="135"/>
      <c r="E568" s="135"/>
      <c r="F568" s="135"/>
      <c r="G568" s="135"/>
      <c r="H568" s="289"/>
      <c r="T568" s="263"/>
    </row>
    <row r="569" spans="1:20" ht="12.75">
      <c r="A569" s="135"/>
      <c r="B569" s="135"/>
      <c r="C569" s="135"/>
      <c r="E569" s="135"/>
      <c r="F569" s="135"/>
      <c r="G569" s="135"/>
      <c r="H569" s="289"/>
      <c r="T569" s="263"/>
    </row>
    <row r="570" spans="1:20" ht="12.75">
      <c r="A570" s="135"/>
      <c r="B570" s="135"/>
      <c r="C570" s="135"/>
      <c r="E570" s="135"/>
      <c r="F570" s="135"/>
      <c r="G570" s="135"/>
      <c r="H570" s="289"/>
      <c r="T570" s="263"/>
    </row>
    <row r="571" spans="1:20" s="153" customFormat="1" ht="25.5">
      <c r="A571" s="639" t="s">
        <v>309</v>
      </c>
      <c r="B571" s="640"/>
      <c r="C571" s="641"/>
      <c r="D571" s="642">
        <v>2012</v>
      </c>
      <c r="E571" s="643" t="s">
        <v>4</v>
      </c>
      <c r="F571" s="644" t="s">
        <v>5</v>
      </c>
      <c r="G571" s="643" t="s">
        <v>6</v>
      </c>
      <c r="H571" s="644" t="s">
        <v>5</v>
      </c>
      <c r="I571" s="643" t="s">
        <v>7</v>
      </c>
      <c r="J571" s="645" t="s">
        <v>5</v>
      </c>
      <c r="K571" s="646" t="s">
        <v>8</v>
      </c>
      <c r="L571" s="647" t="s">
        <v>9</v>
      </c>
      <c r="M571" s="648">
        <v>2013</v>
      </c>
      <c r="N571" s="647" t="s">
        <v>10</v>
      </c>
      <c r="O571" s="649" t="s">
        <v>11</v>
      </c>
      <c r="P571" s="648" t="s">
        <v>12</v>
      </c>
      <c r="Q571" s="650" t="s">
        <v>13</v>
      </c>
      <c r="R571" s="646" t="s">
        <v>14</v>
      </c>
      <c r="S571" s="651" t="s">
        <v>15</v>
      </c>
      <c r="T571" s="652" t="s">
        <v>5</v>
      </c>
    </row>
    <row r="572" spans="1:20" ht="14.25">
      <c r="A572" s="653" t="s">
        <v>310</v>
      </c>
      <c r="B572" s="654"/>
      <c r="C572" s="654"/>
      <c r="D572" s="295">
        <f>SUM(D471)</f>
        <v>1103357</v>
      </c>
      <c r="E572" s="655">
        <f>E471</f>
        <v>291286</v>
      </c>
      <c r="F572" s="656">
        <f>F471</f>
        <v>25.76</v>
      </c>
      <c r="G572" s="655">
        <f>G471</f>
        <v>575933</v>
      </c>
      <c r="H572" s="577">
        <v>50.94</v>
      </c>
      <c r="I572" s="295" t="e">
        <f>I471</f>
        <v>#REF!</v>
      </c>
      <c r="J572" s="657">
        <v>45.21</v>
      </c>
      <c r="K572" s="298">
        <f>SUM(K471)</f>
        <v>1266508.72</v>
      </c>
      <c r="L572" s="298">
        <f>L471</f>
        <v>1271012.42</v>
      </c>
      <c r="M572" s="298">
        <v>1265892</v>
      </c>
      <c r="N572" s="298">
        <f aca="true" t="shared" si="13" ref="N572:S572">N471</f>
        <v>280222.7</v>
      </c>
      <c r="O572" s="298">
        <f t="shared" si="13"/>
        <v>609325.01</v>
      </c>
      <c r="P572" s="298">
        <f t="shared" si="13"/>
        <v>1397533</v>
      </c>
      <c r="Q572" s="658">
        <f t="shared" si="13"/>
        <v>931191.6100000001</v>
      </c>
      <c r="R572" s="658">
        <f t="shared" si="13"/>
        <v>1393791.67</v>
      </c>
      <c r="S572" s="659">
        <f t="shared" si="13"/>
        <v>1408402.1700000002</v>
      </c>
      <c r="T572" s="660"/>
    </row>
    <row r="573" spans="1:21" ht="14.25">
      <c r="A573" s="661" t="s">
        <v>311</v>
      </c>
      <c r="B573" s="662"/>
      <c r="C573" s="662"/>
      <c r="D573" s="136">
        <f>SUM(D558)</f>
        <v>720858</v>
      </c>
      <c r="E573" s="63">
        <f>E558</f>
        <v>247236</v>
      </c>
      <c r="F573" s="140">
        <f>F558</f>
        <v>19.39</v>
      </c>
      <c r="G573" s="63">
        <f>G558</f>
        <v>248388</v>
      </c>
      <c r="H573" s="106">
        <v>19.49</v>
      </c>
      <c r="I573" s="61" t="e">
        <f>I558</f>
        <v>#REF!</v>
      </c>
      <c r="J573" s="663">
        <v>19.48</v>
      </c>
      <c r="K573" s="66">
        <f>SUM(K558)</f>
        <v>594050.05</v>
      </c>
      <c r="L573" s="66">
        <f>L558</f>
        <v>590311.97</v>
      </c>
      <c r="M573" s="66">
        <v>565000</v>
      </c>
      <c r="N573" s="66">
        <f aca="true" t="shared" si="14" ref="N573:S573">N558</f>
        <v>0</v>
      </c>
      <c r="O573" s="66">
        <f t="shared" si="14"/>
        <v>0</v>
      </c>
      <c r="P573" s="66">
        <f t="shared" si="14"/>
        <v>571000</v>
      </c>
      <c r="Q573" s="664">
        <f t="shared" si="14"/>
        <v>37955.8</v>
      </c>
      <c r="R573" s="664">
        <f t="shared" si="14"/>
        <v>43956</v>
      </c>
      <c r="S573" s="665">
        <f t="shared" si="14"/>
        <v>43871.8</v>
      </c>
      <c r="T573" s="666"/>
      <c r="U573" s="3"/>
    </row>
    <row r="574" spans="1:20" ht="14.25">
      <c r="A574" s="661" t="s">
        <v>305</v>
      </c>
      <c r="B574" s="662"/>
      <c r="C574" s="662"/>
      <c r="D574" s="61">
        <f>D566</f>
        <v>339637</v>
      </c>
      <c r="E574" s="63">
        <f>E566</f>
        <v>1539</v>
      </c>
      <c r="F574" s="140">
        <f>F566</f>
        <v>1.1</v>
      </c>
      <c r="G574" s="63">
        <f>G566</f>
        <v>54926</v>
      </c>
      <c r="H574" s="106">
        <v>39.23</v>
      </c>
      <c r="I574" s="61">
        <f>I566</f>
        <v>139953</v>
      </c>
      <c r="J574" s="663">
        <v>99.97</v>
      </c>
      <c r="K574" s="66">
        <f>K566</f>
        <v>194795.17</v>
      </c>
      <c r="L574" s="66">
        <f>L566</f>
        <v>194706.31000000003</v>
      </c>
      <c r="M574" s="66">
        <v>160000</v>
      </c>
      <c r="N574" s="66">
        <f aca="true" t="shared" si="15" ref="N574:S574">N566</f>
        <v>214.97</v>
      </c>
      <c r="O574" s="66">
        <f t="shared" si="15"/>
        <v>214.97</v>
      </c>
      <c r="P574" s="66">
        <f t="shared" si="15"/>
        <v>160215</v>
      </c>
      <c r="Q574" s="664">
        <f t="shared" si="15"/>
        <v>214.97</v>
      </c>
      <c r="R574" s="664">
        <f t="shared" si="15"/>
        <v>123861.77</v>
      </c>
      <c r="S574" s="665">
        <f t="shared" si="15"/>
        <v>120214.97</v>
      </c>
      <c r="T574" s="666"/>
    </row>
    <row r="575" spans="1:20" ht="15">
      <c r="A575" s="667" t="s">
        <v>312</v>
      </c>
      <c r="B575" s="668"/>
      <c r="C575" s="668"/>
      <c r="D575" s="669">
        <f>SUM(D572,D573,D574)</f>
        <v>2163852</v>
      </c>
      <c r="E575" s="670">
        <f>SUM(E572:E574)</f>
        <v>540061</v>
      </c>
      <c r="F575" s="671">
        <v>21.21</v>
      </c>
      <c r="G575" s="670">
        <f>SUM(G572:G574)</f>
        <v>879247</v>
      </c>
      <c r="H575" s="672">
        <v>34.54</v>
      </c>
      <c r="I575" s="669" t="e">
        <f>SUM(I572:I574)</f>
        <v>#REF!</v>
      </c>
      <c r="J575" s="673">
        <v>35.33</v>
      </c>
      <c r="K575" s="674">
        <f>SUM(K572,K573,K574)</f>
        <v>2055353.94</v>
      </c>
      <c r="L575" s="674">
        <f>L572+L573+L574</f>
        <v>2056030.7</v>
      </c>
      <c r="M575" s="674">
        <v>1990892</v>
      </c>
      <c r="N575" s="674">
        <f aca="true" t="shared" si="16" ref="N575:S575">N572+N573+N574</f>
        <v>280437.67</v>
      </c>
      <c r="O575" s="675">
        <f t="shared" si="16"/>
        <v>609539.98</v>
      </c>
      <c r="P575" s="674">
        <f t="shared" si="16"/>
        <v>2128748</v>
      </c>
      <c r="Q575" s="676">
        <f t="shared" si="16"/>
        <v>969362.3800000001</v>
      </c>
      <c r="R575" s="676">
        <f t="shared" si="16"/>
        <v>1561609.44</v>
      </c>
      <c r="S575" s="677">
        <f t="shared" si="16"/>
        <v>1572488.9400000002</v>
      </c>
      <c r="T575" s="678">
        <f>S575/R575</f>
        <v>1.0069668508151437</v>
      </c>
    </row>
    <row r="576" spans="1:16" ht="14.25">
      <c r="A576" s="679"/>
      <c r="B576" s="680"/>
      <c r="C576" s="680"/>
      <c r="E576" s="288"/>
      <c r="F576" s="288"/>
      <c r="G576" s="288"/>
      <c r="H576" s="289"/>
      <c r="J576" s="681"/>
      <c r="K576" s="3"/>
      <c r="L576" s="682"/>
      <c r="M576" s="3"/>
      <c r="N576" s="3"/>
      <c r="P576" s="3"/>
    </row>
    <row r="577" spans="1:21" ht="14.25">
      <c r="A577" s="683" t="s">
        <v>313</v>
      </c>
      <c r="B577" s="684"/>
      <c r="C577" s="684"/>
      <c r="D577" s="685">
        <v>1272308</v>
      </c>
      <c r="E577" s="686" t="e">
        <f>príjmy!E220</f>
        <v>#REF!</v>
      </c>
      <c r="F577" s="687">
        <v>26.23</v>
      </c>
      <c r="G577" s="686" t="e">
        <f>príjmy!G220</f>
        <v>#REF!</v>
      </c>
      <c r="H577" s="688">
        <v>47.98</v>
      </c>
      <c r="I577" s="686" t="e">
        <f>príjmy!I220</f>
        <v>#REF!</v>
      </c>
      <c r="J577" s="689">
        <v>71.3</v>
      </c>
      <c r="K577" s="690">
        <v>1370550.23</v>
      </c>
      <c r="L577" s="690">
        <f>príjmy!L220</f>
        <v>1402630.69</v>
      </c>
      <c r="M577" s="690">
        <v>1402752</v>
      </c>
      <c r="N577" s="687">
        <f>príjmy!N220</f>
        <v>378436.7</v>
      </c>
      <c r="O577" s="690">
        <f>príjmy!O220</f>
        <v>689492.09</v>
      </c>
      <c r="P577" s="690">
        <f>príjmy!P122</f>
        <v>1501901</v>
      </c>
      <c r="Q577" s="691">
        <f>príjmy!Q122</f>
        <v>1010290.7</v>
      </c>
      <c r="R577" s="691">
        <f>príjmy!R122</f>
        <v>1434963.77</v>
      </c>
      <c r="S577" s="692">
        <f>príjmy!S220</f>
        <v>1450230.25</v>
      </c>
      <c r="T577" s="693"/>
      <c r="U577" s="3"/>
    </row>
    <row r="578" spans="1:20" ht="14.25">
      <c r="A578" s="661" t="s">
        <v>314</v>
      </c>
      <c r="B578" s="662"/>
      <c r="C578" s="662"/>
      <c r="D578" s="61">
        <v>584744</v>
      </c>
      <c r="E578" s="63">
        <f>príjmy!E221</f>
        <v>91</v>
      </c>
      <c r="F578" s="140">
        <v>0</v>
      </c>
      <c r="G578" s="63">
        <f>príjmy!G221</f>
        <v>51932</v>
      </c>
      <c r="H578" s="106">
        <v>4.07</v>
      </c>
      <c r="I578" s="63">
        <f>príjmy!I221</f>
        <v>231302</v>
      </c>
      <c r="J578" s="694">
        <v>18.14</v>
      </c>
      <c r="K578" s="66">
        <v>421774.89</v>
      </c>
      <c r="L578" s="66">
        <f>príjmy!L221</f>
        <v>419518.07999999996</v>
      </c>
      <c r="M578" s="66">
        <v>640000</v>
      </c>
      <c r="N578" s="140">
        <f>príjmy!N221</f>
        <v>1069.62</v>
      </c>
      <c r="O578" s="66">
        <f>príjmy!O221</f>
        <v>2124.78</v>
      </c>
      <c r="P578" s="66">
        <f>príjmy!P163</f>
        <v>645125</v>
      </c>
      <c r="Q578" s="664">
        <f>príjmy!Q163</f>
        <v>5124.780000000001</v>
      </c>
      <c r="R578" s="664">
        <f>príjmy!R163</f>
        <v>126645.67</v>
      </c>
      <c r="S578" s="665">
        <f>príjmy!S221</f>
        <v>126650.45</v>
      </c>
      <c r="T578" s="666"/>
    </row>
    <row r="579" spans="1:20" ht="14.25">
      <c r="A579" s="661" t="s">
        <v>315</v>
      </c>
      <c r="B579" s="662"/>
      <c r="C579" s="662"/>
      <c r="D579" s="61">
        <v>310000</v>
      </c>
      <c r="E579" s="63">
        <f>príjmy!E222</f>
        <v>246629</v>
      </c>
      <c r="F579" s="140">
        <v>0</v>
      </c>
      <c r="G579" s="63">
        <f>príjmy!G222</f>
        <v>246629</v>
      </c>
      <c r="H579" s="106">
        <v>0</v>
      </c>
      <c r="I579" s="63">
        <f>príjmy!I222</f>
        <v>246629</v>
      </c>
      <c r="J579" s="694">
        <v>0</v>
      </c>
      <c r="K579" s="66">
        <v>310000</v>
      </c>
      <c r="L579" s="66">
        <f>príjmy!L222</f>
        <v>310000</v>
      </c>
      <c r="M579" s="66">
        <v>0</v>
      </c>
      <c r="N579" s="140">
        <f>príjmy!N222</f>
        <v>0</v>
      </c>
      <c r="O579" s="66">
        <f>príjmy!O222</f>
        <v>0</v>
      </c>
      <c r="P579" s="66">
        <v>0</v>
      </c>
      <c r="Q579" s="664">
        <f>príjmy!Q203</f>
        <v>0</v>
      </c>
      <c r="R579" s="664">
        <f>príjmy!R203</f>
        <v>0</v>
      </c>
      <c r="S579" s="665">
        <f>príjmy!S222</f>
        <v>0</v>
      </c>
      <c r="T579" s="666"/>
    </row>
    <row r="580" spans="1:20" ht="14.25">
      <c r="A580" s="661" t="s">
        <v>316</v>
      </c>
      <c r="B580" s="662"/>
      <c r="C580" s="662"/>
      <c r="D580" s="61">
        <v>5000</v>
      </c>
      <c r="E580" s="63">
        <f>0+príjmy!E223</f>
        <v>0</v>
      </c>
      <c r="F580" s="140">
        <f>príjmy!G223</f>
        <v>0</v>
      </c>
      <c r="G580" s="63">
        <f>príjmy!G223</f>
        <v>0</v>
      </c>
      <c r="H580" s="106">
        <v>0</v>
      </c>
      <c r="I580" s="63">
        <f>príjmy!I223</f>
        <v>0</v>
      </c>
      <c r="J580" s="694">
        <v>0</v>
      </c>
      <c r="K580" s="66">
        <v>0</v>
      </c>
      <c r="L580" s="66">
        <f>príjmy!E223</f>
        <v>0</v>
      </c>
      <c r="M580" s="66">
        <v>0</v>
      </c>
      <c r="N580" s="140">
        <v>0</v>
      </c>
      <c r="O580" s="66">
        <f>príjmy!O223</f>
        <v>0</v>
      </c>
      <c r="P580" s="66">
        <v>0</v>
      </c>
      <c r="Q580" s="664">
        <f>príjmy!Q214</f>
        <v>0</v>
      </c>
      <c r="R580" s="664">
        <f>príjmy!R214</f>
        <v>0</v>
      </c>
      <c r="S580" s="665">
        <f>príjmy!S223</f>
        <v>0</v>
      </c>
      <c r="T580" s="666"/>
    </row>
    <row r="581" spans="1:20" ht="15">
      <c r="A581" s="667" t="s">
        <v>317</v>
      </c>
      <c r="B581" s="668"/>
      <c r="C581" s="668"/>
      <c r="D581" s="669">
        <f>SUM(D577,D578,D579,D580)</f>
        <v>2172052</v>
      </c>
      <c r="E581" s="670" t="e">
        <f>E577+E578+E579+E580</f>
        <v>#REF!</v>
      </c>
      <c r="F581" s="671">
        <v>22.77</v>
      </c>
      <c r="G581" s="670" t="e">
        <f>G577+G578+G579+G580</f>
        <v>#REF!</v>
      </c>
      <c r="H581" s="672">
        <v>35.63</v>
      </c>
      <c r="I581" s="670" t="e">
        <f>I577+I578+I579+I580</f>
        <v>#REF!</v>
      </c>
      <c r="J581" s="695">
        <v>54.31</v>
      </c>
      <c r="K581" s="674">
        <f>SUM(K577,K578,K579,K580)</f>
        <v>2102325.12</v>
      </c>
      <c r="L581" s="674">
        <f>L577+L578+L579+L580</f>
        <v>2132148.77</v>
      </c>
      <c r="M581" s="674">
        <v>2042752</v>
      </c>
      <c r="N581" s="671">
        <f aca="true" t="shared" si="17" ref="N581:S581">N577+N578+N579+N580</f>
        <v>379506.32</v>
      </c>
      <c r="O581" s="675">
        <f t="shared" si="17"/>
        <v>691616.87</v>
      </c>
      <c r="P581" s="674">
        <f t="shared" si="17"/>
        <v>2147026</v>
      </c>
      <c r="Q581" s="676">
        <f t="shared" si="17"/>
        <v>1015415.48</v>
      </c>
      <c r="R581" s="676">
        <f t="shared" si="17"/>
        <v>1561609.44</v>
      </c>
      <c r="S581" s="677">
        <f t="shared" si="17"/>
        <v>1576880.7</v>
      </c>
      <c r="T581" s="678">
        <f>S581/R581</f>
        <v>1.0097791801258578</v>
      </c>
    </row>
    <row r="583" spans="4:19" ht="12.75">
      <c r="D583" s="184"/>
      <c r="K583" s="3"/>
      <c r="L583" s="184"/>
      <c r="M583" s="184"/>
      <c r="N583" s="184"/>
      <c r="P583" s="184"/>
      <c r="Q583" s="184"/>
      <c r="R583" s="184"/>
      <c r="S583" s="184"/>
    </row>
    <row r="585" spans="12:19" ht="12.75">
      <c r="L585" s="184"/>
      <c r="Q585" s="184"/>
      <c r="R585" s="184"/>
      <c r="S585" s="184"/>
    </row>
    <row r="586" spans="12:19" ht="12.75">
      <c r="L586" s="7"/>
      <c r="Q586" s="7"/>
      <c r="R586" s="7"/>
      <c r="S586" s="7"/>
    </row>
    <row r="599" ht="12.75">
      <c r="K599" s="184"/>
    </row>
  </sheetData>
  <mergeCells count="14">
    <mergeCell ref="K446:Q446"/>
    <mergeCell ref="A521:C521"/>
    <mergeCell ref="J307:Q307"/>
    <mergeCell ref="J314:Q314"/>
    <mergeCell ref="I335:Q335"/>
    <mergeCell ref="J392:Q392"/>
    <mergeCell ref="K120:Q120"/>
    <mergeCell ref="I172:Q172"/>
    <mergeCell ref="J233:Q233"/>
    <mergeCell ref="J287:Q287"/>
    <mergeCell ref="A2:Q2"/>
    <mergeCell ref="J4:Q4"/>
    <mergeCell ref="A5:E5"/>
    <mergeCell ref="K102:Q102"/>
  </mergeCells>
  <printOptions/>
  <pageMargins left="0.9840277777777778" right="0.5902777777777778" top="0.39375" bottom="0.39375000000000004" header="0.5118055555555556" footer="0.11805555555555557"/>
  <pageSetup horizontalDpi="300" verticalDpi="300" orientation="landscape" paperSize="9" scale="80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224"/>
  <sheetViews>
    <sheetView workbookViewId="0" topLeftCell="A198">
      <selection activeCell="Q156" sqref="Q156:T156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31.625" style="1" customWidth="1"/>
    <col min="4" max="4" width="10.125" style="1" customWidth="1"/>
    <col min="5" max="7" width="0" style="1" hidden="1" customWidth="1"/>
    <col min="8" max="8" width="0" style="11" hidden="1" customWidth="1"/>
    <col min="9" max="10" width="0" style="1" hidden="1" customWidth="1"/>
    <col min="11" max="11" width="9.75390625" style="1" customWidth="1"/>
    <col min="12" max="12" width="10.00390625" style="1" customWidth="1"/>
    <col min="13" max="13" width="11.00390625" style="1" customWidth="1"/>
    <col min="14" max="14" width="9.75390625" style="184" customWidth="1"/>
    <col min="15" max="15" width="10.00390625" style="1" customWidth="1"/>
    <col min="16" max="16" width="11.00390625" style="1" customWidth="1"/>
    <col min="17" max="19" width="10.00390625" style="1" customWidth="1"/>
    <col min="20" max="20" width="8.00390625" style="1" customWidth="1"/>
    <col min="21" max="16384" width="9.00390625" style="1" customWidth="1"/>
  </cols>
  <sheetData>
    <row r="2" spans="1:14" ht="15.75">
      <c r="A2" s="904" t="s">
        <v>318</v>
      </c>
      <c r="B2" s="904"/>
      <c r="C2" s="904"/>
      <c r="D2" s="904"/>
      <c r="E2" s="904"/>
      <c r="F2" s="904"/>
      <c r="G2" s="904"/>
      <c r="H2" s="904"/>
      <c r="I2" s="904"/>
      <c r="J2" s="904"/>
      <c r="K2" s="904"/>
      <c r="L2" s="904"/>
      <c r="M2" s="904"/>
      <c r="N2" s="904"/>
    </row>
    <row r="4" ht="15.75">
      <c r="C4" s="696" t="s">
        <v>313</v>
      </c>
    </row>
    <row r="5" spans="1:14" ht="15.75">
      <c r="A5" s="900"/>
      <c r="B5" s="900"/>
      <c r="C5" s="900"/>
      <c r="D5" s="900"/>
      <c r="E5" s="900"/>
      <c r="F5" s="900"/>
      <c r="G5" s="697"/>
      <c r="H5" s="697"/>
      <c r="I5" s="11"/>
      <c r="J5" s="11"/>
      <c r="K5" s="905" t="s">
        <v>319</v>
      </c>
      <c r="L5" s="905"/>
      <c r="M5" s="905"/>
      <c r="N5" s="905"/>
    </row>
    <row r="6" spans="1:20" ht="15.75">
      <c r="A6" s="10"/>
      <c r="B6" s="10"/>
      <c r="C6" s="10"/>
      <c r="D6" s="698"/>
      <c r="E6" s="10"/>
      <c r="F6" s="10"/>
      <c r="G6" s="697"/>
      <c r="H6" s="697"/>
      <c r="I6" s="11"/>
      <c r="J6" s="11"/>
      <c r="K6" s="698"/>
      <c r="L6" s="698"/>
      <c r="M6" s="698"/>
      <c r="N6" s="699"/>
      <c r="O6" s="698"/>
      <c r="P6" s="698"/>
      <c r="Q6" s="698"/>
      <c r="R6" s="698"/>
      <c r="S6" s="698"/>
      <c r="T6" s="698"/>
    </row>
    <row r="8" spans="1:20" s="76" customFormat="1" ht="39.75" customHeight="1">
      <c r="A8" s="700" t="s">
        <v>313</v>
      </c>
      <c r="B8" s="701"/>
      <c r="C8" s="702"/>
      <c r="D8" s="703">
        <v>2012</v>
      </c>
      <c r="E8" s="704" t="s">
        <v>4</v>
      </c>
      <c r="F8" s="21" t="s">
        <v>5</v>
      </c>
      <c r="G8" s="704" t="s">
        <v>6</v>
      </c>
      <c r="H8" s="21" t="s">
        <v>5</v>
      </c>
      <c r="I8" s="704" t="s">
        <v>7</v>
      </c>
      <c r="J8" s="21" t="s">
        <v>5</v>
      </c>
      <c r="K8" s="19" t="s">
        <v>8</v>
      </c>
      <c r="L8" s="20" t="s">
        <v>9</v>
      </c>
      <c r="M8" s="21">
        <v>2013</v>
      </c>
      <c r="N8" s="20" t="s">
        <v>10</v>
      </c>
      <c r="O8" s="20" t="s">
        <v>11</v>
      </c>
      <c r="P8" s="21" t="s">
        <v>12</v>
      </c>
      <c r="Q8" s="20" t="s">
        <v>13</v>
      </c>
      <c r="R8" s="20" t="s">
        <v>14</v>
      </c>
      <c r="S8" s="20" t="s">
        <v>15</v>
      </c>
      <c r="T8" s="23" t="s">
        <v>5</v>
      </c>
    </row>
    <row r="9" spans="1:20" s="305" customFormat="1" ht="12.75">
      <c r="A9" s="705" t="s">
        <v>320</v>
      </c>
      <c r="B9" s="706"/>
      <c r="C9" s="707"/>
      <c r="D9" s="708">
        <f>SUM(D10,D11)</f>
        <v>663692</v>
      </c>
      <c r="E9" s="709">
        <f>0+SUM(E10,E11)</f>
        <v>173670</v>
      </c>
      <c r="F9" s="710">
        <v>34.14</v>
      </c>
      <c r="G9" s="709">
        <f>SUM(G10,G11)</f>
        <v>287031</v>
      </c>
      <c r="H9" s="710">
        <v>44.28</v>
      </c>
      <c r="I9" s="709">
        <f>I10+I11</f>
        <v>450357</v>
      </c>
      <c r="J9" s="710">
        <v>69.48</v>
      </c>
      <c r="K9" s="711">
        <f>SUM(K10,K11)</f>
        <v>643981</v>
      </c>
      <c r="L9" s="710">
        <f aca="true" t="shared" si="0" ref="L9:Q9">L10+L11</f>
        <v>670535.5800000001</v>
      </c>
      <c r="M9" s="710">
        <f t="shared" si="0"/>
        <v>666192</v>
      </c>
      <c r="N9" s="712">
        <f t="shared" si="0"/>
        <v>186410.1</v>
      </c>
      <c r="O9" s="713">
        <f t="shared" si="0"/>
        <v>331382.57</v>
      </c>
      <c r="P9" s="710">
        <f t="shared" si="0"/>
        <v>716233</v>
      </c>
      <c r="Q9" s="712">
        <f t="shared" si="0"/>
        <v>502275.1</v>
      </c>
      <c r="R9" s="710">
        <f>R10+R11</f>
        <v>716233</v>
      </c>
      <c r="S9" s="713">
        <f>S10+S11</f>
        <v>721614.0900000001</v>
      </c>
      <c r="T9" s="714">
        <f>S9/R9</f>
        <v>1.007513043939612</v>
      </c>
    </row>
    <row r="10" spans="1:20" s="76" customFormat="1" ht="12.75">
      <c r="A10" s="180">
        <v>111</v>
      </c>
      <c r="B10" s="179" t="s">
        <v>19</v>
      </c>
      <c r="C10" s="303" t="s">
        <v>321</v>
      </c>
      <c r="D10" s="715">
        <v>497500</v>
      </c>
      <c r="E10" s="488">
        <v>154385</v>
      </c>
      <c r="F10" s="43"/>
      <c r="G10" s="488">
        <v>244787</v>
      </c>
      <c r="H10" s="488"/>
      <c r="I10" s="488">
        <v>383055</v>
      </c>
      <c r="J10" s="488"/>
      <c r="K10" s="716">
        <v>497500</v>
      </c>
      <c r="L10" s="481">
        <v>526568.65</v>
      </c>
      <c r="M10" s="481">
        <v>500000</v>
      </c>
      <c r="N10" s="481">
        <v>173413.56</v>
      </c>
      <c r="O10" s="481">
        <v>288422.56</v>
      </c>
      <c r="P10" s="493">
        <v>550000</v>
      </c>
      <c r="Q10" s="717">
        <v>429033.56</v>
      </c>
      <c r="R10" s="481">
        <v>550000</v>
      </c>
      <c r="S10" s="718">
        <v>569539.56</v>
      </c>
      <c r="T10" s="719"/>
    </row>
    <row r="11" spans="1:20" s="76" customFormat="1" ht="12.75">
      <c r="A11" s="180">
        <v>121</v>
      </c>
      <c r="B11" s="179"/>
      <c r="C11" s="303" t="s">
        <v>322</v>
      </c>
      <c r="D11" s="715">
        <f>SUM(D12,D14,D16)</f>
        <v>166192</v>
      </c>
      <c r="E11" s="488">
        <f>0+SUM(E12,E13,E14,E15,E16)</f>
        <v>19285</v>
      </c>
      <c r="F11" s="43"/>
      <c r="G11" s="488">
        <f>SUM(G12,G13,G14,G15,G16)</f>
        <v>42244</v>
      </c>
      <c r="H11" s="488"/>
      <c r="I11" s="488">
        <f>I12+I13+I14+I15+I16</f>
        <v>67302</v>
      </c>
      <c r="J11" s="488"/>
      <c r="K11" s="716">
        <f>SUM(K12,K14,K16)</f>
        <v>146481</v>
      </c>
      <c r="L11" s="481">
        <f aca="true" t="shared" si="1" ref="L11:Q11">L12+L14+L16</f>
        <v>143966.93000000002</v>
      </c>
      <c r="M11" s="481">
        <f t="shared" si="1"/>
        <v>166192</v>
      </c>
      <c r="N11" s="481">
        <f t="shared" si="1"/>
        <v>12996.54</v>
      </c>
      <c r="O11" s="481">
        <f t="shared" si="1"/>
        <v>42960.01</v>
      </c>
      <c r="P11" s="481">
        <f t="shared" si="1"/>
        <v>166233</v>
      </c>
      <c r="Q11" s="717">
        <f t="shared" si="1"/>
        <v>73241.54</v>
      </c>
      <c r="R11" s="481">
        <v>166233</v>
      </c>
      <c r="S11" s="718">
        <f>S12+S14+S16</f>
        <v>152074.53</v>
      </c>
      <c r="T11" s="481"/>
    </row>
    <row r="12" spans="1:20" s="76" customFormat="1" ht="12.75">
      <c r="A12" s="39">
        <v>121</v>
      </c>
      <c r="B12" s="60" t="s">
        <v>28</v>
      </c>
      <c r="C12" s="144" t="s">
        <v>323</v>
      </c>
      <c r="D12" s="720">
        <v>139422</v>
      </c>
      <c r="E12" s="283">
        <v>10884</v>
      </c>
      <c r="F12" s="283"/>
      <c r="G12" s="283">
        <v>24256</v>
      </c>
      <c r="H12" s="721"/>
      <c r="I12" s="283">
        <v>45660</v>
      </c>
      <c r="J12" s="283"/>
      <c r="K12" s="45">
        <v>122722</v>
      </c>
      <c r="L12" s="722">
        <v>121619.8</v>
      </c>
      <c r="M12" s="287">
        <v>139422</v>
      </c>
      <c r="N12" s="722">
        <v>5805.02</v>
      </c>
      <c r="O12" s="722">
        <v>25369.75</v>
      </c>
      <c r="P12" s="287">
        <v>139422</v>
      </c>
      <c r="Q12" s="723">
        <v>53318.9</v>
      </c>
      <c r="R12" s="168">
        <v>139422</v>
      </c>
      <c r="S12" s="724">
        <v>127861.37</v>
      </c>
      <c r="T12" s="722"/>
    </row>
    <row r="13" spans="1:20" ht="12.75">
      <c r="A13" s="39">
        <v>121</v>
      </c>
      <c r="B13" s="60" t="s">
        <v>28</v>
      </c>
      <c r="C13" s="725" t="s">
        <v>324</v>
      </c>
      <c r="D13" s="726">
        <v>17000</v>
      </c>
      <c r="E13" s="283">
        <v>1752</v>
      </c>
      <c r="F13" s="283"/>
      <c r="G13" s="283">
        <v>3635</v>
      </c>
      <c r="H13" s="721"/>
      <c r="I13" s="283">
        <v>3880</v>
      </c>
      <c r="J13" s="283"/>
      <c r="K13" s="173">
        <v>17000</v>
      </c>
      <c r="L13" s="727">
        <v>20368.33</v>
      </c>
      <c r="M13" s="727">
        <v>10000</v>
      </c>
      <c r="N13" s="727">
        <v>2428.75</v>
      </c>
      <c r="O13" s="727">
        <v>2618.97</v>
      </c>
      <c r="P13" s="727">
        <v>10000</v>
      </c>
      <c r="Q13" s="728">
        <v>2701.21</v>
      </c>
      <c r="R13" s="142">
        <v>5000</v>
      </c>
      <c r="S13" s="729">
        <v>2935.71</v>
      </c>
      <c r="T13" s="727"/>
    </row>
    <row r="14" spans="1:20" ht="12.75">
      <c r="A14" s="39">
        <v>121</v>
      </c>
      <c r="B14" s="60" t="s">
        <v>30</v>
      </c>
      <c r="C14" s="144" t="s">
        <v>325</v>
      </c>
      <c r="D14" s="730">
        <v>26511</v>
      </c>
      <c r="E14" s="61">
        <v>5172</v>
      </c>
      <c r="F14" s="63"/>
      <c r="G14" s="61">
        <v>12033</v>
      </c>
      <c r="H14" s="406"/>
      <c r="I14" s="63">
        <v>15270</v>
      </c>
      <c r="J14" s="63"/>
      <c r="K14" s="45">
        <v>23500</v>
      </c>
      <c r="L14" s="140">
        <v>22071.4</v>
      </c>
      <c r="M14" s="140">
        <v>26511</v>
      </c>
      <c r="N14" s="140">
        <v>7001.08</v>
      </c>
      <c r="O14" s="140">
        <v>17320.19</v>
      </c>
      <c r="P14" s="140">
        <v>26511</v>
      </c>
      <c r="Q14" s="731">
        <v>19632.75</v>
      </c>
      <c r="R14" s="140">
        <v>26511</v>
      </c>
      <c r="S14" s="732">
        <v>23923.27</v>
      </c>
      <c r="T14" s="140"/>
    </row>
    <row r="15" spans="1:20" ht="12.75">
      <c r="A15" s="39">
        <v>121</v>
      </c>
      <c r="B15" s="60" t="s">
        <v>30</v>
      </c>
      <c r="C15" s="725" t="s">
        <v>326</v>
      </c>
      <c r="D15" s="730">
        <v>3000</v>
      </c>
      <c r="E15" s="61">
        <v>1350</v>
      </c>
      <c r="F15" s="63"/>
      <c r="G15" s="61">
        <v>2054</v>
      </c>
      <c r="H15" s="406"/>
      <c r="I15" s="63">
        <v>2209</v>
      </c>
      <c r="J15" s="63"/>
      <c r="K15" s="173">
        <v>3000</v>
      </c>
      <c r="L15" s="142">
        <v>1697.25</v>
      </c>
      <c r="M15" s="142">
        <v>3000</v>
      </c>
      <c r="N15" s="142">
        <v>1974.83</v>
      </c>
      <c r="O15" s="142">
        <v>2113.59</v>
      </c>
      <c r="P15" s="142">
        <v>3000</v>
      </c>
      <c r="Q15" s="733">
        <v>2152.23</v>
      </c>
      <c r="R15" s="142">
        <v>2500</v>
      </c>
      <c r="S15" s="734">
        <v>2182.95</v>
      </c>
      <c r="T15" s="142"/>
    </row>
    <row r="16" spans="1:20" ht="12.75">
      <c r="A16" s="39">
        <v>121</v>
      </c>
      <c r="B16" s="60" t="s">
        <v>19</v>
      </c>
      <c r="C16" s="144" t="s">
        <v>327</v>
      </c>
      <c r="D16" s="730">
        <v>259</v>
      </c>
      <c r="E16" s="61">
        <v>127</v>
      </c>
      <c r="F16" s="63"/>
      <c r="G16" s="61">
        <v>266</v>
      </c>
      <c r="H16" s="406"/>
      <c r="I16" s="63">
        <v>283</v>
      </c>
      <c r="J16" s="63"/>
      <c r="K16" s="45">
        <v>259</v>
      </c>
      <c r="L16" s="140">
        <v>275.73</v>
      </c>
      <c r="M16" s="140">
        <v>259</v>
      </c>
      <c r="N16" s="140">
        <v>190.44</v>
      </c>
      <c r="O16" s="140">
        <v>270.07</v>
      </c>
      <c r="P16" s="170">
        <v>300</v>
      </c>
      <c r="Q16" s="731">
        <v>289.89</v>
      </c>
      <c r="R16" s="140">
        <v>300</v>
      </c>
      <c r="S16" s="732">
        <v>289.89</v>
      </c>
      <c r="T16" s="140"/>
    </row>
    <row r="17" spans="1:20" ht="12.75">
      <c r="A17" s="135"/>
      <c r="B17" s="135"/>
      <c r="C17" s="135"/>
      <c r="D17" s="735"/>
      <c r="E17" s="183"/>
      <c r="F17" s="736"/>
      <c r="G17" s="183"/>
      <c r="H17" s="314"/>
      <c r="I17" s="736"/>
      <c r="J17" s="736"/>
      <c r="K17" s="289"/>
      <c r="L17" s="289"/>
      <c r="M17" s="289"/>
      <c r="N17" s="291"/>
      <c r="O17" s="289"/>
      <c r="P17" s="289"/>
      <c r="Q17" s="289"/>
      <c r="R17" s="289"/>
      <c r="S17" s="289"/>
      <c r="T17" s="289"/>
    </row>
    <row r="18" spans="1:20" s="743" customFormat="1" ht="12.75">
      <c r="A18" s="737" t="s">
        <v>328</v>
      </c>
      <c r="B18" s="738"/>
      <c r="C18" s="739"/>
      <c r="D18" s="740">
        <f>SUM(D19,D21,D22,D23,D25)</f>
        <v>87937</v>
      </c>
      <c r="E18" s="241">
        <f>SUM(E19,E20,E21,E22,E23,E24,E25)</f>
        <v>25163</v>
      </c>
      <c r="F18" s="242">
        <v>32.94</v>
      </c>
      <c r="G18" s="241">
        <f>SUM(G19,G20,G21,G22,G23,G24,G25)</f>
        <v>35381</v>
      </c>
      <c r="H18" s="242">
        <v>46.31</v>
      </c>
      <c r="I18" s="241">
        <f>I19+I20+I21+I22+I23+I24+I25</f>
        <v>43774</v>
      </c>
      <c r="J18" s="242">
        <v>57.3</v>
      </c>
      <c r="K18" s="191">
        <f aca="true" t="shared" si="2" ref="K18:Q18">K19+K21+K22+K23+K25</f>
        <v>77045.92</v>
      </c>
      <c r="L18" s="191">
        <f t="shared" si="2"/>
        <v>77109.20999999999</v>
      </c>
      <c r="M18" s="242">
        <f t="shared" si="2"/>
        <v>64980</v>
      </c>
      <c r="N18" s="242">
        <f t="shared" si="2"/>
        <v>37363.79</v>
      </c>
      <c r="O18" s="191">
        <f t="shared" si="2"/>
        <v>47447.03</v>
      </c>
      <c r="P18" s="242">
        <f t="shared" si="2"/>
        <v>65341</v>
      </c>
      <c r="Q18" s="741">
        <f t="shared" si="2"/>
        <v>56543.55</v>
      </c>
      <c r="R18" s="191">
        <f>R19+R21+R22+R23+R25</f>
        <v>65561</v>
      </c>
      <c r="S18" s="742">
        <f>S19+S21+S22+S23+S25</f>
        <v>65363.090000000004</v>
      </c>
      <c r="T18" s="714">
        <f>S18/R18</f>
        <v>0.9969812846051769</v>
      </c>
    </row>
    <row r="19" spans="1:20" ht="12.75">
      <c r="A19" s="180">
        <v>133</v>
      </c>
      <c r="B19" s="179" t="s">
        <v>28</v>
      </c>
      <c r="C19" s="303" t="s">
        <v>329</v>
      </c>
      <c r="D19" s="744">
        <v>2450</v>
      </c>
      <c r="E19" s="63">
        <v>1669</v>
      </c>
      <c r="F19" s="63"/>
      <c r="G19" s="63">
        <v>2089</v>
      </c>
      <c r="H19" s="400"/>
      <c r="I19" s="63">
        <v>2201</v>
      </c>
      <c r="J19" s="63"/>
      <c r="K19" s="106">
        <v>2450</v>
      </c>
      <c r="L19" s="140">
        <v>2631.73</v>
      </c>
      <c r="M19" s="140">
        <v>2450</v>
      </c>
      <c r="N19" s="140">
        <v>1635.17</v>
      </c>
      <c r="O19" s="140">
        <v>2432.93</v>
      </c>
      <c r="P19" s="140">
        <v>2450</v>
      </c>
      <c r="Q19" s="140">
        <v>2678.09</v>
      </c>
      <c r="R19" s="745">
        <v>2750</v>
      </c>
      <c r="S19" s="140">
        <v>2825.65</v>
      </c>
      <c r="T19" s="140"/>
    </row>
    <row r="20" spans="1:20" ht="12.75">
      <c r="A20" s="180">
        <v>133</v>
      </c>
      <c r="B20" s="179" t="s">
        <v>28</v>
      </c>
      <c r="C20" s="746" t="s">
        <v>330</v>
      </c>
      <c r="D20" s="744">
        <v>250</v>
      </c>
      <c r="E20" s="63">
        <v>75</v>
      </c>
      <c r="F20" s="63"/>
      <c r="G20" s="63">
        <v>140</v>
      </c>
      <c r="H20" s="400"/>
      <c r="I20" s="63">
        <v>199</v>
      </c>
      <c r="J20" s="63"/>
      <c r="K20" s="142">
        <v>250</v>
      </c>
      <c r="L20" s="142">
        <v>161.55</v>
      </c>
      <c r="M20" s="142">
        <v>250</v>
      </c>
      <c r="N20" s="142">
        <v>72.29</v>
      </c>
      <c r="O20" s="142">
        <v>109.55</v>
      </c>
      <c r="P20" s="142">
        <v>250</v>
      </c>
      <c r="Q20" s="142">
        <v>184.85</v>
      </c>
      <c r="R20" s="142">
        <v>250</v>
      </c>
      <c r="S20" s="142">
        <v>193.86</v>
      </c>
      <c r="T20" s="142"/>
    </row>
    <row r="21" spans="1:20" ht="12.75">
      <c r="A21" s="39">
        <v>133</v>
      </c>
      <c r="B21" s="179" t="s">
        <v>19</v>
      </c>
      <c r="C21" s="303" t="s">
        <v>331</v>
      </c>
      <c r="D21" s="744">
        <v>0</v>
      </c>
      <c r="E21" s="63">
        <v>0</v>
      </c>
      <c r="F21" s="63"/>
      <c r="G21" s="63">
        <v>0</v>
      </c>
      <c r="H21" s="400"/>
      <c r="I21" s="63">
        <v>0</v>
      </c>
      <c r="J21" s="63"/>
      <c r="K21" s="106">
        <v>0</v>
      </c>
      <c r="L21" s="140">
        <v>0</v>
      </c>
      <c r="M21" s="140">
        <v>80</v>
      </c>
      <c r="N21" s="140">
        <v>0</v>
      </c>
      <c r="O21" s="140">
        <v>0</v>
      </c>
      <c r="P21" s="140">
        <v>80</v>
      </c>
      <c r="Q21" s="140">
        <v>0</v>
      </c>
      <c r="R21" s="140">
        <v>0</v>
      </c>
      <c r="S21" s="140">
        <v>0</v>
      </c>
      <c r="T21" s="140"/>
    </row>
    <row r="22" spans="1:20" ht="12.75">
      <c r="A22" s="39">
        <v>133</v>
      </c>
      <c r="B22" s="179" t="s">
        <v>72</v>
      </c>
      <c r="C22" s="303" t="s">
        <v>332</v>
      </c>
      <c r="D22" s="744">
        <v>1450</v>
      </c>
      <c r="E22" s="63">
        <v>229</v>
      </c>
      <c r="F22" s="63"/>
      <c r="G22" s="63">
        <v>595</v>
      </c>
      <c r="H22" s="400"/>
      <c r="I22" s="63">
        <v>1200</v>
      </c>
      <c r="J22" s="63"/>
      <c r="K22" s="106">
        <v>1450</v>
      </c>
      <c r="L22" s="140">
        <v>1075.18</v>
      </c>
      <c r="M22" s="140">
        <v>1450</v>
      </c>
      <c r="N22" s="140">
        <v>262.28</v>
      </c>
      <c r="O22" s="140">
        <v>764</v>
      </c>
      <c r="P22" s="140">
        <v>1450</v>
      </c>
      <c r="Q22" s="140">
        <v>1024</v>
      </c>
      <c r="R22" s="140">
        <v>1450</v>
      </c>
      <c r="S22" s="140">
        <v>1377.64</v>
      </c>
      <c r="T22" s="140"/>
    </row>
    <row r="23" spans="1:20" ht="12.75">
      <c r="A23" s="39">
        <v>133</v>
      </c>
      <c r="B23" s="179" t="s">
        <v>44</v>
      </c>
      <c r="C23" s="303" t="s">
        <v>333</v>
      </c>
      <c r="D23" s="744">
        <v>58037</v>
      </c>
      <c r="E23" s="63">
        <v>7089</v>
      </c>
      <c r="F23" s="63"/>
      <c r="G23" s="63">
        <v>14673</v>
      </c>
      <c r="H23" s="400"/>
      <c r="I23" s="63">
        <v>21895</v>
      </c>
      <c r="J23" s="63"/>
      <c r="K23" s="106">
        <v>35000</v>
      </c>
      <c r="L23" s="140">
        <v>35256.38</v>
      </c>
      <c r="M23" s="140">
        <v>35000</v>
      </c>
      <c r="N23" s="140">
        <v>9105.01</v>
      </c>
      <c r="O23" s="140">
        <v>17888.77</v>
      </c>
      <c r="P23" s="140">
        <v>35000</v>
      </c>
      <c r="Q23" s="140">
        <v>26480.13</v>
      </c>
      <c r="R23" s="140">
        <v>35000</v>
      </c>
      <c r="S23" s="140">
        <v>34798.47</v>
      </c>
      <c r="T23" s="140"/>
    </row>
    <row r="24" spans="1:20" ht="12.75">
      <c r="A24" s="39">
        <v>133</v>
      </c>
      <c r="B24" s="179" t="s">
        <v>44</v>
      </c>
      <c r="C24" s="746" t="s">
        <v>334</v>
      </c>
      <c r="D24" s="744">
        <v>17000</v>
      </c>
      <c r="E24" s="63">
        <v>1524</v>
      </c>
      <c r="F24" s="63"/>
      <c r="G24" s="63">
        <v>3307</v>
      </c>
      <c r="H24" s="400"/>
      <c r="I24" s="63">
        <v>3702</v>
      </c>
      <c r="J24" s="63"/>
      <c r="K24" s="142">
        <v>4000</v>
      </c>
      <c r="L24" s="142">
        <v>4139.38</v>
      </c>
      <c r="M24" s="142">
        <v>4000</v>
      </c>
      <c r="N24" s="142">
        <v>2013.38</v>
      </c>
      <c r="O24" s="142">
        <v>3262.41</v>
      </c>
      <c r="P24" s="142">
        <v>4000</v>
      </c>
      <c r="Q24" s="142">
        <v>4221.53</v>
      </c>
      <c r="R24" s="142">
        <v>4500</v>
      </c>
      <c r="S24" s="142">
        <v>4937.12</v>
      </c>
      <c r="T24" s="142"/>
    </row>
    <row r="25" spans="1:20" ht="12.75">
      <c r="A25" s="114">
        <v>133</v>
      </c>
      <c r="B25" s="175" t="s">
        <v>74</v>
      </c>
      <c r="C25" s="747" t="s">
        <v>335</v>
      </c>
      <c r="D25" s="748">
        <v>26000</v>
      </c>
      <c r="E25" s="283">
        <v>14577</v>
      </c>
      <c r="F25" s="283"/>
      <c r="G25" s="283">
        <v>14577</v>
      </c>
      <c r="H25" s="721"/>
      <c r="I25" s="283">
        <v>14577</v>
      </c>
      <c r="J25" s="283"/>
      <c r="K25" s="106">
        <v>38145.92</v>
      </c>
      <c r="L25" s="287">
        <v>38145.92</v>
      </c>
      <c r="M25" s="287">
        <v>26000</v>
      </c>
      <c r="N25" s="287">
        <v>26361.33</v>
      </c>
      <c r="O25" s="287">
        <v>26361.33</v>
      </c>
      <c r="P25" s="749">
        <v>26361</v>
      </c>
      <c r="Q25" s="287">
        <v>26361.33</v>
      </c>
      <c r="R25" s="287">
        <v>26361</v>
      </c>
      <c r="S25" s="287">
        <v>26361.33</v>
      </c>
      <c r="T25" s="287"/>
    </row>
    <row r="26" spans="1:20" ht="12.75">
      <c r="A26" s="906" t="s">
        <v>336</v>
      </c>
      <c r="B26" s="906"/>
      <c r="C26" s="906"/>
      <c r="D26" s="750">
        <f>SUM(D9,D18)</f>
        <v>751629</v>
      </c>
      <c r="E26" s="751">
        <f>SUM(E9,E18)</f>
        <v>198833</v>
      </c>
      <c r="F26" s="752">
        <v>27.44</v>
      </c>
      <c r="G26" s="751">
        <f>SUM(G9,G18)</f>
        <v>322412</v>
      </c>
      <c r="H26" s="752">
        <v>44.5</v>
      </c>
      <c r="I26" s="751">
        <f>SUM(I9,I18)</f>
        <v>494131</v>
      </c>
      <c r="J26" s="752">
        <v>68.19</v>
      </c>
      <c r="K26" s="753">
        <f>SUM(K9,K18)</f>
        <v>721026.92</v>
      </c>
      <c r="L26" s="753">
        <f>L18+L9</f>
        <v>747644.79</v>
      </c>
      <c r="M26" s="754">
        <f>M9+M18</f>
        <v>731172</v>
      </c>
      <c r="N26" s="210">
        <f>N9+N18</f>
        <v>223773.89</v>
      </c>
      <c r="O26" s="753">
        <f>O9+O18</f>
        <v>378829.6</v>
      </c>
      <c r="P26" s="754">
        <f>P9+P18</f>
        <v>781574</v>
      </c>
      <c r="Q26" s="753">
        <f>Q9+Q18</f>
        <v>558818.65</v>
      </c>
      <c r="R26" s="753">
        <f>R18+R9</f>
        <v>781794</v>
      </c>
      <c r="S26" s="753">
        <f>S18+S9</f>
        <v>786977.18</v>
      </c>
      <c r="T26" s="755">
        <f>S26/R26</f>
        <v>1.0066298539001324</v>
      </c>
    </row>
    <row r="27" spans="1:20" ht="12.75">
      <c r="A27" s="135"/>
      <c r="B27" s="51"/>
      <c r="C27" s="51"/>
      <c r="D27" s="735"/>
      <c r="E27" s="756"/>
      <c r="F27" s="288"/>
      <c r="G27" s="756"/>
      <c r="H27" s="756"/>
      <c r="I27" s="288"/>
      <c r="J27" s="288"/>
      <c r="K27" s="735"/>
      <c r="L27" s="735"/>
      <c r="M27" s="735"/>
      <c r="N27" s="736"/>
      <c r="O27" s="735"/>
      <c r="P27" s="735"/>
      <c r="Q27" s="735"/>
      <c r="R27" s="735"/>
      <c r="S27" s="735"/>
      <c r="T27" s="735"/>
    </row>
    <row r="28" spans="1:20" ht="12.75">
      <c r="A28" s="135"/>
      <c r="B28" s="51"/>
      <c r="C28" s="51"/>
      <c r="D28" s="735"/>
      <c r="E28" s="756"/>
      <c r="F28" s="288"/>
      <c r="G28" s="756"/>
      <c r="H28" s="756"/>
      <c r="I28" s="288"/>
      <c r="J28" s="288"/>
      <c r="K28" s="735"/>
      <c r="L28" s="735"/>
      <c r="M28" s="735"/>
      <c r="N28" s="736"/>
      <c r="O28" s="735"/>
      <c r="P28" s="735"/>
      <c r="Q28" s="735"/>
      <c r="R28" s="735"/>
      <c r="S28" s="735"/>
      <c r="T28" s="735"/>
    </row>
    <row r="29" spans="1:20" ht="12.75">
      <c r="A29" s="135"/>
      <c r="B29" s="51"/>
      <c r="C29" s="51"/>
      <c r="D29" s="735"/>
      <c r="E29" s="756"/>
      <c r="F29" s="288"/>
      <c r="G29" s="756"/>
      <c r="H29" s="756"/>
      <c r="I29" s="288"/>
      <c r="J29" s="288"/>
      <c r="K29" s="735"/>
      <c r="L29" s="735"/>
      <c r="M29" s="735"/>
      <c r="N29" s="736"/>
      <c r="O29" s="735"/>
      <c r="P29" s="735"/>
      <c r="Q29" s="735"/>
      <c r="R29" s="735"/>
      <c r="S29" s="735"/>
      <c r="T29" s="735"/>
    </row>
    <row r="30" spans="1:20" ht="12.75">
      <c r="A30" s="135"/>
      <c r="B30" s="51"/>
      <c r="C30" s="51"/>
      <c r="D30" s="735"/>
      <c r="E30" s="756"/>
      <c r="F30" s="288"/>
      <c r="G30" s="756"/>
      <c r="H30" s="756"/>
      <c r="I30" s="288"/>
      <c r="J30" s="288"/>
      <c r="K30" s="735"/>
      <c r="L30" s="735"/>
      <c r="M30" s="735"/>
      <c r="N30" s="736"/>
      <c r="O30" s="735"/>
      <c r="P30" s="735"/>
      <c r="Q30" s="735"/>
      <c r="R30" s="735"/>
      <c r="S30" s="735"/>
      <c r="T30" s="735"/>
    </row>
    <row r="31" spans="1:20" ht="12.75">
      <c r="A31" s="135"/>
      <c r="B31" s="51"/>
      <c r="C31" s="51"/>
      <c r="D31" s="735"/>
      <c r="E31" s="756"/>
      <c r="F31" s="288"/>
      <c r="G31" s="756"/>
      <c r="H31" s="756"/>
      <c r="I31" s="288"/>
      <c r="J31" s="288"/>
      <c r="K31" s="735"/>
      <c r="L31" s="735"/>
      <c r="M31" s="735"/>
      <c r="N31" s="736"/>
      <c r="O31" s="735"/>
      <c r="P31" s="735"/>
      <c r="Q31" s="735"/>
      <c r="R31" s="735"/>
      <c r="S31" s="735"/>
      <c r="T31" s="735"/>
    </row>
    <row r="32" spans="1:20" ht="12.75">
      <c r="A32" s="135"/>
      <c r="B32" s="51"/>
      <c r="C32" s="51"/>
      <c r="D32" s="735"/>
      <c r="E32" s="756"/>
      <c r="F32" s="288"/>
      <c r="G32" s="756"/>
      <c r="H32" s="756"/>
      <c r="I32" s="288"/>
      <c r="J32" s="288"/>
      <c r="K32" s="735"/>
      <c r="L32" s="735"/>
      <c r="M32" s="735"/>
      <c r="N32" s="736"/>
      <c r="O32" s="735"/>
      <c r="P32" s="735"/>
      <c r="Q32" s="735"/>
      <c r="R32" s="735"/>
      <c r="S32" s="735"/>
      <c r="T32" s="735"/>
    </row>
    <row r="33" spans="1:20" ht="12.75">
      <c r="A33" s="135"/>
      <c r="B33" s="51"/>
      <c r="C33" s="51"/>
      <c r="D33" s="735"/>
      <c r="E33" s="756"/>
      <c r="F33" s="288"/>
      <c r="G33" s="756"/>
      <c r="H33" s="756"/>
      <c r="I33" s="288"/>
      <c r="J33" s="288"/>
      <c r="K33" s="735"/>
      <c r="L33" s="735"/>
      <c r="M33" s="735"/>
      <c r="N33" s="736"/>
      <c r="O33" s="735"/>
      <c r="P33" s="735"/>
      <c r="Q33" s="735"/>
      <c r="R33" s="735"/>
      <c r="S33" s="735"/>
      <c r="T33" s="735"/>
    </row>
    <row r="34" spans="1:20" ht="12.75">
      <c r="A34" s="135"/>
      <c r="B34" s="51"/>
      <c r="C34" s="51"/>
      <c r="D34" s="735"/>
      <c r="E34" s="756"/>
      <c r="F34" s="288"/>
      <c r="G34" s="756"/>
      <c r="H34" s="756"/>
      <c r="I34" s="288"/>
      <c r="J34" s="288"/>
      <c r="K34" s="735"/>
      <c r="L34" s="735"/>
      <c r="M34" s="735"/>
      <c r="N34" s="736"/>
      <c r="O34" s="735"/>
      <c r="P34" s="735"/>
      <c r="Q34" s="735"/>
      <c r="R34" s="735"/>
      <c r="S34" s="735"/>
      <c r="T34" s="735"/>
    </row>
    <row r="35" spans="1:20" ht="12.75">
      <c r="A35" s="135"/>
      <c r="B35" s="51"/>
      <c r="C35" s="51"/>
      <c r="D35" s="735"/>
      <c r="E35" s="756"/>
      <c r="F35" s="288"/>
      <c r="G35" s="756"/>
      <c r="H35" s="756"/>
      <c r="I35" s="288"/>
      <c r="J35" s="288"/>
      <c r="K35" s="735"/>
      <c r="L35" s="735"/>
      <c r="M35" s="735"/>
      <c r="N35" s="736"/>
      <c r="O35" s="735"/>
      <c r="P35" s="735"/>
      <c r="Q35" s="735"/>
      <c r="R35" s="735"/>
      <c r="S35" s="735"/>
      <c r="T35" s="735"/>
    </row>
    <row r="36" spans="1:20" ht="12.75">
      <c r="A36" s="135"/>
      <c r="B36" s="51"/>
      <c r="C36" s="51"/>
      <c r="D36" s="735"/>
      <c r="E36" s="756"/>
      <c r="F36" s="288"/>
      <c r="G36" s="756"/>
      <c r="H36" s="756"/>
      <c r="I36" s="288"/>
      <c r="J36" s="288"/>
      <c r="K36" s="735"/>
      <c r="L36" s="735"/>
      <c r="M36" s="735"/>
      <c r="N36" s="736"/>
      <c r="O36" s="735"/>
      <c r="P36" s="735"/>
      <c r="Q36" s="735"/>
      <c r="R36" s="735"/>
      <c r="S36" s="735"/>
      <c r="T36" s="735"/>
    </row>
    <row r="37" spans="1:20" ht="12.75">
      <c r="A37" s="135"/>
      <c r="B37" s="51"/>
      <c r="C37" s="51"/>
      <c r="D37" s="735"/>
      <c r="E37" s="756"/>
      <c r="F37" s="288"/>
      <c r="G37" s="756"/>
      <c r="H37" s="756"/>
      <c r="I37" s="288"/>
      <c r="J37" s="288"/>
      <c r="K37" s="735"/>
      <c r="L37" s="735"/>
      <c r="M37" s="735"/>
      <c r="N37" s="736"/>
      <c r="O37" s="735"/>
      <c r="P37" s="735"/>
      <c r="Q37" s="735"/>
      <c r="R37" s="735"/>
      <c r="S37" s="735"/>
      <c r="T37" s="735"/>
    </row>
    <row r="38" spans="1:20" ht="12.75">
      <c r="A38" s="135"/>
      <c r="B38" s="51"/>
      <c r="C38" s="51"/>
      <c r="D38" s="735"/>
      <c r="E38" s="756"/>
      <c r="F38" s="288"/>
      <c r="G38" s="756"/>
      <c r="H38" s="756"/>
      <c r="I38" s="288"/>
      <c r="J38" s="288"/>
      <c r="K38" s="735"/>
      <c r="L38" s="735"/>
      <c r="M38" s="735"/>
      <c r="N38" s="736"/>
      <c r="O38" s="735"/>
      <c r="P38" s="735"/>
      <c r="Q38" s="735"/>
      <c r="R38" s="735"/>
      <c r="S38" s="735"/>
      <c r="T38" s="735"/>
    </row>
    <row r="39" spans="1:20" ht="12.75">
      <c r="A39" s="135"/>
      <c r="B39" s="51"/>
      <c r="C39" s="51"/>
      <c r="D39" s="735"/>
      <c r="E39" s="756"/>
      <c r="F39" s="288"/>
      <c r="G39" s="756"/>
      <c r="H39" s="756"/>
      <c r="I39" s="288"/>
      <c r="J39" s="288"/>
      <c r="K39" s="735"/>
      <c r="L39" s="735"/>
      <c r="M39" s="735"/>
      <c r="N39" s="736"/>
      <c r="O39" s="735"/>
      <c r="P39" s="735"/>
      <c r="Q39" s="735"/>
      <c r="R39" s="735"/>
      <c r="S39" s="735"/>
      <c r="T39" s="735"/>
    </row>
    <row r="40" spans="1:20" ht="12.75">
      <c r="A40" s="135"/>
      <c r="B40" s="51"/>
      <c r="C40" s="51"/>
      <c r="D40" s="735"/>
      <c r="E40" s="756"/>
      <c r="F40" s="288"/>
      <c r="G40" s="756"/>
      <c r="H40" s="756"/>
      <c r="I40" s="288"/>
      <c r="J40" s="288"/>
      <c r="K40" s="735"/>
      <c r="L40" s="735"/>
      <c r="M40" s="735"/>
      <c r="N40" s="736"/>
      <c r="O40" s="735"/>
      <c r="P40" s="735"/>
      <c r="Q40" s="735"/>
      <c r="R40" s="735"/>
      <c r="S40" s="735"/>
      <c r="T40" s="735"/>
    </row>
    <row r="41" spans="1:20" ht="12.75">
      <c r="A41" s="135"/>
      <c r="B41" s="51"/>
      <c r="C41" s="51"/>
      <c r="D41" s="735"/>
      <c r="E41" s="756"/>
      <c r="F41" s="288"/>
      <c r="G41" s="756"/>
      <c r="H41" s="756"/>
      <c r="I41" s="288"/>
      <c r="J41" s="288"/>
      <c r="K41" s="735"/>
      <c r="L41" s="735"/>
      <c r="M41" s="735"/>
      <c r="N41" s="736"/>
      <c r="O41" s="735"/>
      <c r="P41" s="735"/>
      <c r="Q41" s="735"/>
      <c r="R41" s="735"/>
      <c r="S41" s="735"/>
      <c r="T41" s="735"/>
    </row>
    <row r="42" spans="1:14" ht="15.75">
      <c r="A42" s="135"/>
      <c r="B42" s="51"/>
      <c r="C42" s="51"/>
      <c r="D42" s="756"/>
      <c r="E42" s="756"/>
      <c r="F42" s="288"/>
      <c r="G42" s="756"/>
      <c r="H42" s="756"/>
      <c r="I42" s="288"/>
      <c r="J42" s="288"/>
      <c r="K42" s="905" t="s">
        <v>337</v>
      </c>
      <c r="L42" s="905"/>
      <c r="M42" s="905"/>
      <c r="N42" s="905"/>
    </row>
    <row r="43" spans="1:20" ht="15.75">
      <c r="A43" s="135"/>
      <c r="B43" s="51"/>
      <c r="C43" s="51"/>
      <c r="D43" s="698"/>
      <c r="E43" s="756"/>
      <c r="F43" s="288"/>
      <c r="G43" s="756"/>
      <c r="H43" s="756"/>
      <c r="I43" s="288"/>
      <c r="J43" s="288"/>
      <c r="K43" s="698"/>
      <c r="L43" s="698"/>
      <c r="M43" s="698"/>
      <c r="N43" s="699"/>
      <c r="O43" s="698"/>
      <c r="P43" s="698"/>
      <c r="Q43" s="698"/>
      <c r="R43" s="698"/>
      <c r="S43" s="698"/>
      <c r="T43" s="698"/>
    </row>
    <row r="44" spans="1:20" s="76" customFormat="1" ht="25.5">
      <c r="A44" s="700" t="s">
        <v>313</v>
      </c>
      <c r="B44" s="757"/>
      <c r="C44" s="758"/>
      <c r="D44" s="759">
        <v>2012</v>
      </c>
      <c r="E44" s="760" t="s">
        <v>4</v>
      </c>
      <c r="F44" s="761" t="s">
        <v>5</v>
      </c>
      <c r="G44" s="760" t="s">
        <v>6</v>
      </c>
      <c r="H44" s="761" t="s">
        <v>5</v>
      </c>
      <c r="I44" s="760" t="s">
        <v>7</v>
      </c>
      <c r="J44" s="761" t="s">
        <v>5</v>
      </c>
      <c r="K44" s="762" t="s">
        <v>8</v>
      </c>
      <c r="L44" s="762" t="s">
        <v>9</v>
      </c>
      <c r="M44" s="761">
        <v>2013</v>
      </c>
      <c r="N44" s="762" t="s">
        <v>10</v>
      </c>
      <c r="O44" s="762" t="s">
        <v>11</v>
      </c>
      <c r="P44" s="21" t="s">
        <v>12</v>
      </c>
      <c r="Q44" s="762" t="s">
        <v>13</v>
      </c>
      <c r="R44" s="762" t="s">
        <v>14</v>
      </c>
      <c r="S44" s="763" t="s">
        <v>15</v>
      </c>
      <c r="T44" s="764" t="s">
        <v>5</v>
      </c>
    </row>
    <row r="45" spans="1:20" s="305" customFormat="1" ht="12.75">
      <c r="A45" s="737" t="s">
        <v>338</v>
      </c>
      <c r="B45" s="765"/>
      <c r="C45" s="766"/>
      <c r="D45" s="767">
        <f>SUM(D46,D47,D48,D49,D50)</f>
        <v>42000</v>
      </c>
      <c r="E45" s="768">
        <f>SUM(E46,E47,E48,E49,E50)</f>
        <v>5805</v>
      </c>
      <c r="F45" s="769">
        <v>12.35</v>
      </c>
      <c r="G45" s="768">
        <f>SUM(G46,G47,G48,G49,G50)</f>
        <v>19875</v>
      </c>
      <c r="H45" s="769">
        <v>42.29</v>
      </c>
      <c r="I45" s="768">
        <f>I46+I47+I48++I49+I50</f>
        <v>27228</v>
      </c>
      <c r="J45" s="769">
        <v>57.93</v>
      </c>
      <c r="K45" s="770">
        <f>SUM(K46,K47,K48,K49,K50)</f>
        <v>37000</v>
      </c>
      <c r="L45" s="769">
        <f>SUM(L46:L50)</f>
        <v>38167.49</v>
      </c>
      <c r="M45" s="769">
        <f>M46+M47+M48+M49+M50</f>
        <v>40000</v>
      </c>
      <c r="N45" s="769">
        <f>N46+N47+N48+N49+N50</f>
        <v>7528.33</v>
      </c>
      <c r="O45" s="769">
        <f>SUM(O46:O50)</f>
        <v>14988.75</v>
      </c>
      <c r="P45" s="769">
        <f>P46+P47+P48+P49+P50</f>
        <v>40000</v>
      </c>
      <c r="Q45" s="769">
        <f>Q46+Q47+Q48+Q49+Q50</f>
        <v>21629.89</v>
      </c>
      <c r="R45" s="771">
        <f>R46+R47+R48+R49+R50</f>
        <v>37000</v>
      </c>
      <c r="S45" s="769">
        <f>S46+S47+S48+S49+S50</f>
        <v>35414.7</v>
      </c>
      <c r="T45" s="714">
        <f>S45/R45</f>
        <v>0.957154054054054</v>
      </c>
    </row>
    <row r="46" spans="1:20" ht="12.75">
      <c r="A46" s="39">
        <v>211</v>
      </c>
      <c r="B46" s="179" t="s">
        <v>19</v>
      </c>
      <c r="C46" s="303" t="s">
        <v>339</v>
      </c>
      <c r="D46" s="772">
        <v>0</v>
      </c>
      <c r="E46" s="43">
        <v>0</v>
      </c>
      <c r="F46" s="63"/>
      <c r="G46" s="43">
        <v>0</v>
      </c>
      <c r="H46" s="488"/>
      <c r="I46" s="63"/>
      <c r="J46" s="63"/>
      <c r="K46" s="337">
        <v>0</v>
      </c>
      <c r="L46" s="140">
        <v>0</v>
      </c>
      <c r="M46" s="140">
        <v>0</v>
      </c>
      <c r="N46" s="140">
        <v>0</v>
      </c>
      <c r="O46" s="140">
        <v>0</v>
      </c>
      <c r="P46" s="140">
        <v>0</v>
      </c>
      <c r="Q46" s="140">
        <v>0</v>
      </c>
      <c r="R46" s="140">
        <v>0</v>
      </c>
      <c r="S46" s="140">
        <v>0</v>
      </c>
      <c r="T46" s="140"/>
    </row>
    <row r="47" spans="1:20" ht="12.75">
      <c r="A47" s="39">
        <v>212</v>
      </c>
      <c r="B47" s="179" t="s">
        <v>30</v>
      </c>
      <c r="C47" s="303" t="s">
        <v>340</v>
      </c>
      <c r="D47" s="772">
        <v>8000</v>
      </c>
      <c r="E47" s="43">
        <v>123</v>
      </c>
      <c r="F47" s="63"/>
      <c r="G47" s="43">
        <v>7545</v>
      </c>
      <c r="H47" s="488"/>
      <c r="I47" s="63">
        <v>7615</v>
      </c>
      <c r="J47" s="63"/>
      <c r="K47" s="337">
        <v>8000</v>
      </c>
      <c r="L47" s="140">
        <v>9359.1</v>
      </c>
      <c r="M47" s="140">
        <v>8000</v>
      </c>
      <c r="N47" s="140">
        <v>110.78</v>
      </c>
      <c r="O47" s="140">
        <v>250.2</v>
      </c>
      <c r="P47" s="140">
        <v>8000</v>
      </c>
      <c r="Q47" s="140">
        <v>319.91</v>
      </c>
      <c r="R47" s="140">
        <v>8000</v>
      </c>
      <c r="S47" s="140">
        <v>7770.85</v>
      </c>
      <c r="T47" s="140"/>
    </row>
    <row r="48" spans="1:20" ht="12.75">
      <c r="A48" s="39">
        <v>212</v>
      </c>
      <c r="B48" s="179" t="s">
        <v>19</v>
      </c>
      <c r="C48" s="303" t="s">
        <v>341</v>
      </c>
      <c r="D48" s="772">
        <v>23000</v>
      </c>
      <c r="E48" s="43">
        <v>3806</v>
      </c>
      <c r="F48" s="63"/>
      <c r="G48" s="43">
        <v>8033</v>
      </c>
      <c r="H48" s="488"/>
      <c r="I48" s="63">
        <v>12205</v>
      </c>
      <c r="J48" s="63"/>
      <c r="K48" s="337">
        <v>17000</v>
      </c>
      <c r="L48" s="140">
        <v>16214.79</v>
      </c>
      <c r="M48" s="140">
        <v>17000</v>
      </c>
      <c r="N48" s="140">
        <v>4457.55</v>
      </c>
      <c r="O48" s="140">
        <v>8922.55</v>
      </c>
      <c r="P48" s="140">
        <v>17000</v>
      </c>
      <c r="Q48" s="140">
        <v>12477.7</v>
      </c>
      <c r="R48" s="140">
        <v>17000</v>
      </c>
      <c r="S48" s="140">
        <v>15685.57</v>
      </c>
      <c r="T48" s="140"/>
    </row>
    <row r="49" spans="1:20" ht="12.75">
      <c r="A49" s="39">
        <v>212</v>
      </c>
      <c r="B49" s="179" t="s">
        <v>54</v>
      </c>
      <c r="C49" s="303" t="s">
        <v>342</v>
      </c>
      <c r="D49" s="772">
        <v>11000</v>
      </c>
      <c r="E49" s="43">
        <v>1876</v>
      </c>
      <c r="F49" s="63"/>
      <c r="G49" s="43">
        <v>4297</v>
      </c>
      <c r="H49" s="488"/>
      <c r="I49" s="63">
        <v>7408</v>
      </c>
      <c r="J49" s="63"/>
      <c r="K49" s="337">
        <v>12000</v>
      </c>
      <c r="L49" s="140">
        <v>12593.6</v>
      </c>
      <c r="M49" s="140">
        <v>15000</v>
      </c>
      <c r="N49" s="140">
        <v>2960</v>
      </c>
      <c r="O49" s="140">
        <v>5816</v>
      </c>
      <c r="P49" s="140">
        <v>15000</v>
      </c>
      <c r="Q49" s="140">
        <v>8832.28</v>
      </c>
      <c r="R49" s="140">
        <v>12000</v>
      </c>
      <c r="S49" s="140">
        <v>11958.28</v>
      </c>
      <c r="T49" s="140"/>
    </row>
    <row r="50" spans="1:20" ht="12.75">
      <c r="A50" s="39">
        <v>212</v>
      </c>
      <c r="B50" s="179" t="s">
        <v>54</v>
      </c>
      <c r="C50" s="303" t="s">
        <v>343</v>
      </c>
      <c r="D50" s="772"/>
      <c r="E50" s="43">
        <v>0</v>
      </c>
      <c r="F50" s="63"/>
      <c r="G50" s="43">
        <v>0</v>
      </c>
      <c r="H50" s="488"/>
      <c r="I50" s="63">
        <v>0</v>
      </c>
      <c r="J50" s="63"/>
      <c r="K50" s="337">
        <v>0</v>
      </c>
      <c r="L50" s="140">
        <v>0</v>
      </c>
      <c r="M50" s="140">
        <v>0</v>
      </c>
      <c r="N50" s="140">
        <v>0</v>
      </c>
      <c r="O50" s="140">
        <v>0</v>
      </c>
      <c r="P50" s="140">
        <v>0</v>
      </c>
      <c r="Q50" s="140">
        <v>0</v>
      </c>
      <c r="R50" s="140">
        <v>0</v>
      </c>
      <c r="S50" s="140">
        <v>0</v>
      </c>
      <c r="T50" s="140"/>
    </row>
    <row r="51" spans="1:20" ht="12.75">
      <c r="A51" s="135"/>
      <c r="B51" s="51"/>
      <c r="C51" s="51"/>
      <c r="D51" s="735"/>
      <c r="E51" s="558"/>
      <c r="F51" s="736"/>
      <c r="G51" s="558"/>
      <c r="H51" s="315"/>
      <c r="I51" s="736"/>
      <c r="J51" s="736"/>
      <c r="K51" s="735"/>
      <c r="L51" s="289"/>
      <c r="M51" s="289"/>
      <c r="N51" s="289"/>
      <c r="O51" s="289"/>
      <c r="P51" s="289"/>
      <c r="Q51" s="289"/>
      <c r="R51" s="289"/>
      <c r="S51" s="289"/>
      <c r="T51" s="289"/>
    </row>
    <row r="52" spans="1:20" s="743" customFormat="1" ht="12.75">
      <c r="A52" s="737" t="s">
        <v>344</v>
      </c>
      <c r="B52" s="738"/>
      <c r="C52" s="739"/>
      <c r="D52" s="773">
        <f>SUM(D53,D54,D55,D56,D57,D58,D60,D61,D62)</f>
        <v>53179</v>
      </c>
      <c r="E52" s="241">
        <f>SUM(E53,E54,E55,E56,E57,E58,E60,E61,E62)</f>
        <v>12160</v>
      </c>
      <c r="F52" s="242">
        <v>23.61</v>
      </c>
      <c r="G52" s="241">
        <f>SUM(G53,G54,G55,G56,G57,G58,G60,G61,G62)</f>
        <v>37920</v>
      </c>
      <c r="H52" s="242">
        <v>63.29</v>
      </c>
      <c r="I52" s="241">
        <f>I53+I54+I55+I56+I57+I60+I61+I62+I58</f>
        <v>35782</v>
      </c>
      <c r="J52" s="242">
        <v>69.48</v>
      </c>
      <c r="K52" s="774">
        <f>SUM(K53,K54,K55,K56,K57,K58,K60,K61,K62,K59)</f>
        <v>69740</v>
      </c>
      <c r="L52" s="242">
        <f>SUM(L53:L62)</f>
        <v>75658.01999999999</v>
      </c>
      <c r="M52" s="242">
        <f>M53+M54+M55+M56+M57+M58+M59+M60+M61+M62</f>
        <v>70500</v>
      </c>
      <c r="N52" s="242">
        <f>N53+N54+N55+N56+N57+N60+N61+N58+N59+N62</f>
        <v>19428.75</v>
      </c>
      <c r="O52" s="242">
        <f>SUM(O53:O62)</f>
        <v>35542.98</v>
      </c>
      <c r="P52" s="242">
        <f>P53+P54+P55+P56+P57+P58+P59+P60+P61+P62</f>
        <v>72000</v>
      </c>
      <c r="Q52" s="775">
        <f>Q53+Q54+Q55+Q56+Q57+Q58+Q59+Q60+Q61+Q62</f>
        <v>47179.47</v>
      </c>
      <c r="R52" s="242">
        <f>R53+R54+R55+R56+R57+R58+R59+R60+R61+R62</f>
        <v>70050</v>
      </c>
      <c r="S52" s="776">
        <f>S53+S54+S55+S56+S57+S58+S59+S60+S61+S62</f>
        <v>75165.52</v>
      </c>
      <c r="T52" s="714">
        <f>S52/R52</f>
        <v>1.0730266952177017</v>
      </c>
    </row>
    <row r="53" spans="1:20" ht="12.75">
      <c r="A53" s="39">
        <v>221</v>
      </c>
      <c r="B53" s="179" t="s">
        <v>54</v>
      </c>
      <c r="C53" s="303" t="s">
        <v>345</v>
      </c>
      <c r="D53" s="777">
        <v>13179</v>
      </c>
      <c r="E53" s="655">
        <v>1911</v>
      </c>
      <c r="F53" s="778"/>
      <c r="G53" s="655">
        <v>5396</v>
      </c>
      <c r="H53" s="779"/>
      <c r="I53" s="778">
        <v>8599</v>
      </c>
      <c r="J53" s="778"/>
      <c r="K53" s="780">
        <v>19240</v>
      </c>
      <c r="L53" s="745">
        <v>19239.14</v>
      </c>
      <c r="M53" s="745">
        <v>20000</v>
      </c>
      <c r="N53" s="745">
        <v>4111</v>
      </c>
      <c r="O53" s="745">
        <v>5341.5</v>
      </c>
      <c r="P53" s="745">
        <v>20000</v>
      </c>
      <c r="Q53" s="745">
        <v>6358.5</v>
      </c>
      <c r="R53" s="745">
        <v>20000</v>
      </c>
      <c r="S53" s="745">
        <v>18521.5</v>
      </c>
      <c r="T53" s="745"/>
    </row>
    <row r="54" spans="1:20" ht="12.75">
      <c r="A54" s="39">
        <v>222</v>
      </c>
      <c r="B54" s="179" t="s">
        <v>19</v>
      </c>
      <c r="C54" s="303" t="s">
        <v>346</v>
      </c>
      <c r="D54" s="781">
        <v>2500</v>
      </c>
      <c r="E54" s="43">
        <v>205</v>
      </c>
      <c r="F54" s="63"/>
      <c r="G54" s="43">
        <v>1260</v>
      </c>
      <c r="H54" s="488"/>
      <c r="I54" s="63">
        <v>1956</v>
      </c>
      <c r="J54" s="63"/>
      <c r="K54" s="780">
        <v>2500</v>
      </c>
      <c r="L54" s="745">
        <v>1186</v>
      </c>
      <c r="M54" s="140">
        <v>2500</v>
      </c>
      <c r="N54" s="745">
        <v>620</v>
      </c>
      <c r="O54" s="745">
        <v>1780</v>
      </c>
      <c r="P54" s="140">
        <v>2500</v>
      </c>
      <c r="Q54" s="745">
        <v>1800</v>
      </c>
      <c r="R54" s="745">
        <v>2000</v>
      </c>
      <c r="S54" s="745">
        <v>2370</v>
      </c>
      <c r="T54" s="745"/>
    </row>
    <row r="55" spans="1:20" ht="12.75">
      <c r="A55" s="39">
        <v>223</v>
      </c>
      <c r="B55" s="179" t="s">
        <v>28</v>
      </c>
      <c r="C55" s="303" t="s">
        <v>347</v>
      </c>
      <c r="D55" s="781">
        <v>1000</v>
      </c>
      <c r="E55" s="43">
        <v>27</v>
      </c>
      <c r="F55" s="63"/>
      <c r="G55" s="43">
        <v>203</v>
      </c>
      <c r="H55" s="488"/>
      <c r="I55" s="63">
        <v>610</v>
      </c>
      <c r="J55" s="63"/>
      <c r="K55" s="780">
        <v>1000</v>
      </c>
      <c r="L55" s="745">
        <v>722.5</v>
      </c>
      <c r="M55" s="140">
        <v>1000</v>
      </c>
      <c r="N55" s="745">
        <v>14</v>
      </c>
      <c r="O55" s="745">
        <v>167.5</v>
      </c>
      <c r="P55" s="782">
        <v>500</v>
      </c>
      <c r="Q55" s="745">
        <v>612.5</v>
      </c>
      <c r="R55" s="745">
        <v>700</v>
      </c>
      <c r="S55" s="745">
        <v>710.5</v>
      </c>
      <c r="T55" s="745"/>
    </row>
    <row r="56" spans="1:20" ht="12.75">
      <c r="A56" s="39">
        <v>223</v>
      </c>
      <c r="B56" s="60" t="s">
        <v>28</v>
      </c>
      <c r="C56" s="303" t="s">
        <v>348</v>
      </c>
      <c r="D56" s="781">
        <v>4000</v>
      </c>
      <c r="E56" s="43">
        <v>1260</v>
      </c>
      <c r="F56" s="63"/>
      <c r="G56" s="43">
        <v>1807</v>
      </c>
      <c r="H56" s="488"/>
      <c r="I56" s="63">
        <v>2705</v>
      </c>
      <c r="J56" s="63"/>
      <c r="K56" s="780">
        <v>7000</v>
      </c>
      <c r="L56" s="745">
        <v>8036.8</v>
      </c>
      <c r="M56" s="140">
        <v>7000</v>
      </c>
      <c r="N56" s="745">
        <v>1116.22</v>
      </c>
      <c r="O56" s="745">
        <v>2293.87</v>
      </c>
      <c r="P56" s="140">
        <v>7000</v>
      </c>
      <c r="Q56" s="745">
        <v>4245.07</v>
      </c>
      <c r="R56" s="745">
        <v>5000</v>
      </c>
      <c r="S56" s="745">
        <v>5699.01</v>
      </c>
      <c r="T56" s="745"/>
    </row>
    <row r="57" spans="1:20" ht="12.75">
      <c r="A57" s="39">
        <v>222</v>
      </c>
      <c r="B57" s="60" t="s">
        <v>19</v>
      </c>
      <c r="C57" s="303" t="s">
        <v>349</v>
      </c>
      <c r="D57" s="781">
        <v>3500</v>
      </c>
      <c r="E57" s="43">
        <v>602</v>
      </c>
      <c r="F57" s="63"/>
      <c r="G57" s="43">
        <v>6202</v>
      </c>
      <c r="H57" s="488"/>
      <c r="I57" s="63">
        <v>0</v>
      </c>
      <c r="J57" s="63"/>
      <c r="K57" s="780">
        <v>0</v>
      </c>
      <c r="L57" s="745">
        <v>0</v>
      </c>
      <c r="M57" s="140">
        <v>0</v>
      </c>
      <c r="N57" s="745">
        <v>0</v>
      </c>
      <c r="O57" s="745">
        <v>0</v>
      </c>
      <c r="P57" s="140">
        <v>0</v>
      </c>
      <c r="Q57" s="745">
        <v>0</v>
      </c>
      <c r="R57" s="745">
        <v>0</v>
      </c>
      <c r="S57" s="745">
        <v>0</v>
      </c>
      <c r="T57" s="745"/>
    </row>
    <row r="58" spans="1:20" ht="12.75">
      <c r="A58" s="39">
        <v>223</v>
      </c>
      <c r="B58" s="60" t="s">
        <v>30</v>
      </c>
      <c r="C58" s="303" t="s">
        <v>350</v>
      </c>
      <c r="D58" s="781">
        <v>1000</v>
      </c>
      <c r="E58" s="43"/>
      <c r="F58" s="63"/>
      <c r="G58" s="43">
        <v>5324</v>
      </c>
      <c r="H58" s="488"/>
      <c r="I58" s="63">
        <v>0</v>
      </c>
      <c r="J58" s="63"/>
      <c r="K58" s="780">
        <v>2000</v>
      </c>
      <c r="L58" s="783">
        <v>3339.9</v>
      </c>
      <c r="M58" s="140">
        <v>2000</v>
      </c>
      <c r="N58" s="745">
        <v>887.5</v>
      </c>
      <c r="O58" s="745">
        <v>1279.4</v>
      </c>
      <c r="P58" s="140">
        <v>2000</v>
      </c>
      <c r="Q58" s="783">
        <v>2211.4</v>
      </c>
      <c r="R58" s="745">
        <v>2250</v>
      </c>
      <c r="S58" s="783">
        <v>3868.36</v>
      </c>
      <c r="T58" s="783"/>
    </row>
    <row r="59" spans="1:20" ht="12.75">
      <c r="A59" s="39">
        <v>223</v>
      </c>
      <c r="B59" s="60" t="s">
        <v>19</v>
      </c>
      <c r="C59" s="303" t="s">
        <v>351</v>
      </c>
      <c r="D59" s="781"/>
      <c r="E59" s="43"/>
      <c r="F59" s="63"/>
      <c r="G59" s="43"/>
      <c r="H59" s="488"/>
      <c r="I59" s="63"/>
      <c r="J59" s="63"/>
      <c r="K59" s="780">
        <v>10000</v>
      </c>
      <c r="L59" s="783">
        <v>11829.72</v>
      </c>
      <c r="M59" s="140">
        <v>10000</v>
      </c>
      <c r="N59" s="745">
        <v>3602.98</v>
      </c>
      <c r="O59" s="745">
        <v>6190.34</v>
      </c>
      <c r="P59" s="140">
        <v>10000</v>
      </c>
      <c r="Q59" s="783">
        <v>8270.42</v>
      </c>
      <c r="R59" s="745">
        <v>10000</v>
      </c>
      <c r="S59" s="783">
        <v>10396.44</v>
      </c>
      <c r="T59" s="783"/>
    </row>
    <row r="60" spans="1:20" ht="12.75">
      <c r="A60" s="39">
        <v>223</v>
      </c>
      <c r="B60" s="60" t="s">
        <v>28</v>
      </c>
      <c r="C60" s="303" t="s">
        <v>352</v>
      </c>
      <c r="D60" s="781">
        <v>5000</v>
      </c>
      <c r="E60" s="63">
        <v>1029</v>
      </c>
      <c r="F60" s="157"/>
      <c r="G60" s="63">
        <v>3270</v>
      </c>
      <c r="H60" s="400"/>
      <c r="I60" s="157">
        <v>3831</v>
      </c>
      <c r="J60" s="157"/>
      <c r="K60" s="780">
        <v>5000</v>
      </c>
      <c r="L60" s="745">
        <v>5598.68</v>
      </c>
      <c r="M60" s="196">
        <v>5000</v>
      </c>
      <c r="N60" s="745">
        <v>1156.14</v>
      </c>
      <c r="O60" s="745">
        <v>3264.18</v>
      </c>
      <c r="P60" s="196">
        <v>5000</v>
      </c>
      <c r="Q60" s="745">
        <v>3623.88</v>
      </c>
      <c r="R60" s="745">
        <v>5000</v>
      </c>
      <c r="S60" s="745">
        <v>6076.64</v>
      </c>
      <c r="T60" s="745"/>
    </row>
    <row r="61" spans="1:20" ht="12.75">
      <c r="A61" s="39">
        <v>223</v>
      </c>
      <c r="B61" s="60" t="s">
        <v>19</v>
      </c>
      <c r="C61" s="303" t="s">
        <v>353</v>
      </c>
      <c r="D61" s="781">
        <v>23000</v>
      </c>
      <c r="E61" s="63">
        <v>7126</v>
      </c>
      <c r="F61" s="63"/>
      <c r="G61" s="63">
        <v>14458</v>
      </c>
      <c r="H61" s="400"/>
      <c r="I61" s="63">
        <v>18081</v>
      </c>
      <c r="J61" s="63"/>
      <c r="K61" s="780">
        <v>23000</v>
      </c>
      <c r="L61" s="745">
        <v>25705.28</v>
      </c>
      <c r="M61" s="140">
        <v>23000</v>
      </c>
      <c r="N61" s="745">
        <v>7920.91</v>
      </c>
      <c r="O61" s="745">
        <v>15226.19</v>
      </c>
      <c r="P61" s="170">
        <v>25000</v>
      </c>
      <c r="Q61" s="745">
        <v>19961.95</v>
      </c>
      <c r="R61" s="745">
        <v>25000</v>
      </c>
      <c r="S61" s="745">
        <v>27427.32</v>
      </c>
      <c r="T61" s="745"/>
    </row>
    <row r="62" spans="1:20" ht="12.75">
      <c r="A62" s="39">
        <v>229</v>
      </c>
      <c r="B62" s="179" t="s">
        <v>32</v>
      </c>
      <c r="C62" s="303" t="s">
        <v>354</v>
      </c>
      <c r="D62" s="781"/>
      <c r="E62" s="63">
        <v>0</v>
      </c>
      <c r="F62" s="63"/>
      <c r="G62" s="63">
        <v>0</v>
      </c>
      <c r="H62" s="400"/>
      <c r="I62" s="63">
        <v>0</v>
      </c>
      <c r="J62" s="63"/>
      <c r="K62" s="780">
        <v>0</v>
      </c>
      <c r="L62" s="745">
        <v>0</v>
      </c>
      <c r="M62" s="140">
        <v>0</v>
      </c>
      <c r="N62" s="745">
        <v>0</v>
      </c>
      <c r="O62" s="745">
        <v>0</v>
      </c>
      <c r="P62" s="140">
        <v>0</v>
      </c>
      <c r="Q62" s="745">
        <v>95.75</v>
      </c>
      <c r="R62" s="745">
        <v>100</v>
      </c>
      <c r="S62" s="745">
        <v>95.75</v>
      </c>
      <c r="T62" s="745"/>
    </row>
    <row r="63" spans="1:20" ht="12.75">
      <c r="A63" s="135"/>
      <c r="B63" s="51"/>
      <c r="C63" s="51"/>
      <c r="D63" s="735"/>
      <c r="E63" s="183"/>
      <c r="F63" s="736"/>
      <c r="G63" s="183"/>
      <c r="H63" s="314"/>
      <c r="I63" s="736"/>
      <c r="J63" s="736"/>
      <c r="K63" s="735"/>
      <c r="L63" s="289"/>
      <c r="M63" s="289"/>
      <c r="N63" s="289"/>
      <c r="O63" s="289"/>
      <c r="P63" s="289"/>
      <c r="Q63" s="289"/>
      <c r="R63" s="289"/>
      <c r="S63" s="289"/>
      <c r="T63" s="289"/>
    </row>
    <row r="64" spans="1:20" s="743" customFormat="1" ht="12.75">
      <c r="A64" s="737" t="s">
        <v>355</v>
      </c>
      <c r="B64" s="738"/>
      <c r="C64" s="739"/>
      <c r="D64" s="920">
        <f>SUM(D65,D66,D67,D69,D71)</f>
        <v>1050</v>
      </c>
      <c r="E64" s="241">
        <f>SUM(E65,E69)</f>
        <v>131</v>
      </c>
      <c r="F64" s="242">
        <v>22.98</v>
      </c>
      <c r="G64" s="241">
        <f>SUM(G65,G66,G67,G69,G71)</f>
        <v>1060</v>
      </c>
      <c r="H64" s="242">
        <v>181.05</v>
      </c>
      <c r="I64" s="241">
        <f>SUM(I65,I66,I67,I69,I71)</f>
        <v>3837</v>
      </c>
      <c r="J64" s="242">
        <v>673.16</v>
      </c>
      <c r="K64" s="784">
        <f>SUM(K65,K66,K67,K69,K71,K70)</f>
        <v>1412</v>
      </c>
      <c r="L64" s="242">
        <f>SUM(L65:L71)</f>
        <v>667.3</v>
      </c>
      <c r="M64" s="242">
        <f>M65+M66+M67+M69+M70+M71</f>
        <v>1392</v>
      </c>
      <c r="N64" s="785">
        <f>N65+N66+N67+N69+N70+N71</f>
        <v>80.71000000000001</v>
      </c>
      <c r="O64" s="242">
        <f>SUM(O65:O71)</f>
        <v>180.39000000000001</v>
      </c>
      <c r="P64" s="785">
        <f>P65+P66+P67+P69+P70+P71</f>
        <v>692</v>
      </c>
      <c r="Q64" s="242">
        <f>Q65+Q66+Q67+Q69+Q70+Q71</f>
        <v>359.04999999999995</v>
      </c>
      <c r="R64" s="242">
        <f>R65+R66+R67+R69+R70+R71</f>
        <v>1254</v>
      </c>
      <c r="S64" s="242">
        <f>S65+S66+S67+S68+S69+S70+S71</f>
        <v>1353.1200000000001</v>
      </c>
      <c r="T64" s="714">
        <f>S64/R64</f>
        <v>1.079043062200957</v>
      </c>
    </row>
    <row r="65" spans="1:20" s="76" customFormat="1" ht="12.75">
      <c r="A65" s="180">
        <v>242</v>
      </c>
      <c r="B65" s="179"/>
      <c r="C65" s="179" t="s">
        <v>356</v>
      </c>
      <c r="D65" s="922">
        <v>50</v>
      </c>
      <c r="E65" s="917">
        <v>3</v>
      </c>
      <c r="F65" s="786"/>
      <c r="G65" s="786">
        <v>6</v>
      </c>
      <c r="H65" s="274"/>
      <c r="I65" s="786">
        <v>23</v>
      </c>
      <c r="J65" s="786"/>
      <c r="K65" s="787">
        <v>150</v>
      </c>
      <c r="L65" s="788">
        <v>89.91</v>
      </c>
      <c r="M65" s="789">
        <v>150</v>
      </c>
      <c r="N65" s="722">
        <v>17.01</v>
      </c>
      <c r="O65" s="928">
        <v>43.95</v>
      </c>
      <c r="P65" s="930">
        <v>150</v>
      </c>
      <c r="Q65" s="788">
        <v>60.56</v>
      </c>
      <c r="R65" s="788">
        <v>100</v>
      </c>
      <c r="S65" s="788">
        <v>70.95</v>
      </c>
      <c r="T65" s="788"/>
    </row>
    <row r="66" spans="1:20" s="76" customFormat="1" ht="12.75">
      <c r="A66" s="205">
        <v>242</v>
      </c>
      <c r="B66" s="175"/>
      <c r="C66" s="175" t="s">
        <v>357</v>
      </c>
      <c r="D66" s="923"/>
      <c r="E66" s="918"/>
      <c r="F66" s="43"/>
      <c r="G66" s="43">
        <v>28</v>
      </c>
      <c r="H66" s="488"/>
      <c r="I66" s="43">
        <v>0</v>
      </c>
      <c r="J66" s="43"/>
      <c r="K66" s="787"/>
      <c r="L66" s="788">
        <v>33.58</v>
      </c>
      <c r="M66" s="790">
        <v>0</v>
      </c>
      <c r="N66" s="168">
        <v>9.51</v>
      </c>
      <c r="O66" s="928">
        <v>10.49</v>
      </c>
      <c r="P66" s="931">
        <v>0</v>
      </c>
      <c r="Q66" s="788">
        <v>11.63</v>
      </c>
      <c r="R66" s="788">
        <v>12</v>
      </c>
      <c r="S66" s="788">
        <v>12.93</v>
      </c>
      <c r="T66" s="788"/>
    </row>
    <row r="67" spans="1:20" s="76" customFormat="1" ht="12.75">
      <c r="A67" s="205">
        <v>292</v>
      </c>
      <c r="B67" s="175" t="s">
        <v>34</v>
      </c>
      <c r="C67" s="175" t="s">
        <v>358</v>
      </c>
      <c r="D67" s="924"/>
      <c r="E67" s="917"/>
      <c r="F67" s="786"/>
      <c r="G67" s="786">
        <v>0</v>
      </c>
      <c r="H67" s="274"/>
      <c r="I67" s="786">
        <v>328</v>
      </c>
      <c r="J67" s="786"/>
      <c r="K67" s="787"/>
      <c r="L67" s="788">
        <v>0</v>
      </c>
      <c r="M67" s="914">
        <v>0</v>
      </c>
      <c r="N67" s="915">
        <v>0</v>
      </c>
      <c r="O67" s="928">
        <v>0</v>
      </c>
      <c r="P67" s="932">
        <v>0</v>
      </c>
      <c r="Q67" s="788">
        <v>0</v>
      </c>
      <c r="R67" s="788">
        <v>700</v>
      </c>
      <c r="S67" s="788">
        <v>715.61</v>
      </c>
      <c r="T67" s="788"/>
    </row>
    <row r="68" spans="1:20" s="76" customFormat="1" ht="12.75">
      <c r="A68" s="205">
        <v>292</v>
      </c>
      <c r="B68" s="175" t="s">
        <v>34</v>
      </c>
      <c r="C68" s="175" t="s">
        <v>359</v>
      </c>
      <c r="D68" s="925"/>
      <c r="E68" s="917"/>
      <c r="F68" s="786"/>
      <c r="G68" s="786"/>
      <c r="H68" s="274"/>
      <c r="I68" s="786"/>
      <c r="J68" s="786"/>
      <c r="K68" s="787"/>
      <c r="L68" s="788"/>
      <c r="M68" s="789"/>
      <c r="N68" s="791"/>
      <c r="O68" s="928"/>
      <c r="P68" s="933"/>
      <c r="Q68" s="788"/>
      <c r="R68" s="788"/>
      <c r="S68" s="788">
        <v>107.98</v>
      </c>
      <c r="T68" s="788"/>
    </row>
    <row r="69" spans="1:20" ht="12.75">
      <c r="A69" s="114">
        <v>292</v>
      </c>
      <c r="B69" s="115" t="s">
        <v>360</v>
      </c>
      <c r="C69" s="175" t="s">
        <v>361</v>
      </c>
      <c r="D69" s="926">
        <v>1000</v>
      </c>
      <c r="E69" s="919">
        <v>128</v>
      </c>
      <c r="F69" s="283"/>
      <c r="G69" s="792">
        <v>1026</v>
      </c>
      <c r="H69" s="793"/>
      <c r="I69" s="283">
        <v>3486</v>
      </c>
      <c r="J69" s="283"/>
      <c r="K69" s="787">
        <v>1000</v>
      </c>
      <c r="L69" s="732">
        <v>283.36</v>
      </c>
      <c r="M69" s="794">
        <v>1000</v>
      </c>
      <c r="N69" s="140">
        <v>54.19</v>
      </c>
      <c r="O69" s="819">
        <v>125.95</v>
      </c>
      <c r="P69" s="934">
        <v>300</v>
      </c>
      <c r="Q69" s="732">
        <v>166.26</v>
      </c>
      <c r="R69" s="732">
        <v>200</v>
      </c>
      <c r="S69" s="732">
        <v>204.45</v>
      </c>
      <c r="T69" s="732"/>
    </row>
    <row r="70" spans="1:20" ht="12.75">
      <c r="A70" s="114">
        <v>292</v>
      </c>
      <c r="B70" s="115" t="s">
        <v>362</v>
      </c>
      <c r="C70" s="175" t="s">
        <v>363</v>
      </c>
      <c r="D70" s="926"/>
      <c r="E70" s="919"/>
      <c r="F70" s="283"/>
      <c r="G70" s="792"/>
      <c r="H70" s="793"/>
      <c r="I70" s="283"/>
      <c r="J70" s="283"/>
      <c r="K70" s="787">
        <v>242</v>
      </c>
      <c r="L70" s="732">
        <v>241.2</v>
      </c>
      <c r="M70" s="794">
        <v>242</v>
      </c>
      <c r="N70" s="916">
        <v>0</v>
      </c>
      <c r="O70" s="819">
        <v>0</v>
      </c>
      <c r="P70" s="935">
        <v>242</v>
      </c>
      <c r="Q70" s="732">
        <v>120.6</v>
      </c>
      <c r="R70" s="732">
        <v>242</v>
      </c>
      <c r="S70" s="732">
        <v>241.2</v>
      </c>
      <c r="T70" s="732"/>
    </row>
    <row r="71" spans="1:20" ht="12.75">
      <c r="A71" s="796">
        <v>292</v>
      </c>
      <c r="B71" s="797" t="s">
        <v>364</v>
      </c>
      <c r="C71" s="175" t="s">
        <v>365</v>
      </c>
      <c r="D71" s="927"/>
      <c r="E71" s="919">
        <v>0</v>
      </c>
      <c r="F71" s="283"/>
      <c r="G71" s="792">
        <v>0</v>
      </c>
      <c r="H71" s="793"/>
      <c r="I71" s="283"/>
      <c r="J71" s="283"/>
      <c r="K71" s="787">
        <v>20</v>
      </c>
      <c r="L71" s="732">
        <v>19.25</v>
      </c>
      <c r="M71" s="794">
        <v>0</v>
      </c>
      <c r="N71" s="795">
        <v>0</v>
      </c>
      <c r="O71" s="819">
        <v>0</v>
      </c>
      <c r="P71" s="936">
        <v>0</v>
      </c>
      <c r="Q71" s="732">
        <v>0</v>
      </c>
      <c r="R71" s="732">
        <v>0</v>
      </c>
      <c r="S71" s="732">
        <v>0</v>
      </c>
      <c r="T71" s="732"/>
    </row>
    <row r="72" spans="1:20" ht="12.75">
      <c r="A72" s="907" t="s">
        <v>366</v>
      </c>
      <c r="B72" s="907"/>
      <c r="C72" s="907"/>
      <c r="D72" s="921">
        <f>SUM(D45,D52,D64)</f>
        <v>96229</v>
      </c>
      <c r="E72" s="798">
        <f>SUM(E45,E52,E64)</f>
        <v>18096</v>
      </c>
      <c r="F72" s="752">
        <v>18.27</v>
      </c>
      <c r="G72" s="798">
        <f>SUM(G45,G52,G64)</f>
        <v>58855</v>
      </c>
      <c r="H72" s="752">
        <v>54.01</v>
      </c>
      <c r="I72" s="798">
        <f>SUM(I45,I52,I64)</f>
        <v>66847</v>
      </c>
      <c r="J72" s="752">
        <v>67.48</v>
      </c>
      <c r="K72" s="799">
        <f>SUM(K45,K52,K64)</f>
        <v>108152</v>
      </c>
      <c r="L72" s="800">
        <f>L64+L52+L45</f>
        <v>114492.81</v>
      </c>
      <c r="M72" s="801">
        <f>M45+M52+M64</f>
        <v>111892</v>
      </c>
      <c r="N72" s="752">
        <f>N45+N52+N64</f>
        <v>27037.79</v>
      </c>
      <c r="O72" s="800">
        <f>O45+O52+O64</f>
        <v>50712.12</v>
      </c>
      <c r="P72" s="929">
        <f>P45+P52+P64</f>
        <v>112692</v>
      </c>
      <c r="Q72" s="800">
        <f>Q64+Q52+Q45</f>
        <v>69168.41</v>
      </c>
      <c r="R72" s="800">
        <f>R64+R52+R45</f>
        <v>108304</v>
      </c>
      <c r="S72" s="800">
        <f>S45+S52+S64</f>
        <v>111933.34</v>
      </c>
      <c r="T72" s="755">
        <f>S72/R72</f>
        <v>1.0335106736593294</v>
      </c>
    </row>
    <row r="73" spans="1:20" ht="12.75">
      <c r="A73" s="802"/>
      <c r="B73" s="802"/>
      <c r="C73" s="51"/>
      <c r="D73" s="735"/>
      <c r="E73" s="803"/>
      <c r="F73" s="288"/>
      <c r="G73" s="803"/>
      <c r="H73" s="436"/>
      <c r="I73" s="288"/>
      <c r="J73" s="288"/>
      <c r="K73" s="735"/>
      <c r="L73" s="735"/>
      <c r="M73" s="289"/>
      <c r="N73" s="736"/>
      <c r="O73" s="735"/>
      <c r="P73" s="289"/>
      <c r="Q73" s="735"/>
      <c r="R73" s="735"/>
      <c r="S73" s="735"/>
      <c r="T73" s="735"/>
    </row>
    <row r="74" spans="1:20" ht="12.75">
      <c r="A74" s="802"/>
      <c r="B74" s="802"/>
      <c r="C74" s="51"/>
      <c r="D74" s="735"/>
      <c r="E74" s="803"/>
      <c r="F74" s="288"/>
      <c r="G74" s="803"/>
      <c r="H74" s="436"/>
      <c r="I74" s="288"/>
      <c r="J74" s="288"/>
      <c r="K74" s="735"/>
      <c r="L74" s="735"/>
      <c r="M74" s="735"/>
      <c r="N74" s="736"/>
      <c r="O74" s="735"/>
      <c r="P74" s="735"/>
      <c r="Q74" s="735"/>
      <c r="R74" s="735"/>
      <c r="S74" s="735"/>
      <c r="T74" s="735"/>
    </row>
    <row r="75" spans="1:20" ht="12.75">
      <c r="A75" s="802"/>
      <c r="B75" s="802"/>
      <c r="C75" s="51"/>
      <c r="D75" s="735"/>
      <c r="E75" s="803"/>
      <c r="F75" s="288"/>
      <c r="G75" s="803"/>
      <c r="H75" s="436"/>
      <c r="I75" s="288"/>
      <c r="J75" s="288"/>
      <c r="K75" s="735"/>
      <c r="L75" s="735"/>
      <c r="M75" s="735"/>
      <c r="N75" s="736"/>
      <c r="O75" s="735"/>
      <c r="P75" s="735"/>
      <c r="Q75" s="735"/>
      <c r="R75" s="735"/>
      <c r="S75" s="735"/>
      <c r="T75" s="735"/>
    </row>
    <row r="76" spans="1:20" ht="12.75">
      <c r="A76" s="802"/>
      <c r="B76" s="802"/>
      <c r="C76" s="51"/>
      <c r="D76" s="735"/>
      <c r="E76" s="803"/>
      <c r="F76" s="288"/>
      <c r="G76" s="803"/>
      <c r="H76" s="436"/>
      <c r="I76" s="288"/>
      <c r="J76" s="288"/>
      <c r="K76" s="735"/>
      <c r="L76" s="735"/>
      <c r="M76" s="735"/>
      <c r="N76" s="736"/>
      <c r="O76" s="735"/>
      <c r="P76" s="735"/>
      <c r="Q76" s="735"/>
      <c r="R76" s="735"/>
      <c r="S76" s="735"/>
      <c r="T76" s="735"/>
    </row>
    <row r="77" spans="1:20" ht="12.75">
      <c r="A77" s="802"/>
      <c r="B77" s="802"/>
      <c r="C77" s="51"/>
      <c r="D77" s="735"/>
      <c r="E77" s="803"/>
      <c r="F77" s="288"/>
      <c r="G77" s="803"/>
      <c r="H77" s="436"/>
      <c r="I77" s="288"/>
      <c r="J77" s="288"/>
      <c r="K77" s="735"/>
      <c r="L77" s="735"/>
      <c r="M77" s="735"/>
      <c r="N77" s="736"/>
      <c r="O77" s="735"/>
      <c r="P77" s="735"/>
      <c r="Q77" s="735"/>
      <c r="R77" s="735"/>
      <c r="S77" s="735"/>
      <c r="T77" s="735"/>
    </row>
    <row r="78" spans="1:20" ht="12.75">
      <c r="A78" s="802"/>
      <c r="B78" s="802"/>
      <c r="C78" s="51"/>
      <c r="D78" s="735"/>
      <c r="E78" s="803"/>
      <c r="F78" s="288"/>
      <c r="G78" s="803"/>
      <c r="H78" s="436"/>
      <c r="I78" s="288"/>
      <c r="J78" s="288"/>
      <c r="K78" s="735"/>
      <c r="L78" s="735"/>
      <c r="M78" s="735"/>
      <c r="N78" s="736"/>
      <c r="O78" s="735"/>
      <c r="P78" s="735"/>
      <c r="Q78" s="735"/>
      <c r="R78" s="735"/>
      <c r="S78" s="735"/>
      <c r="T78" s="735"/>
    </row>
    <row r="79" spans="1:20" ht="12.75">
      <c r="A79" s="802"/>
      <c r="B79" s="802"/>
      <c r="C79" s="51"/>
      <c r="D79" s="735"/>
      <c r="E79" s="803"/>
      <c r="F79" s="288"/>
      <c r="G79" s="803"/>
      <c r="H79" s="436"/>
      <c r="I79" s="288"/>
      <c r="J79" s="288"/>
      <c r="K79" s="735"/>
      <c r="L79" s="735"/>
      <c r="M79" s="735"/>
      <c r="N79" s="736"/>
      <c r="O79" s="735"/>
      <c r="P79" s="735"/>
      <c r="Q79" s="735"/>
      <c r="R79" s="735"/>
      <c r="S79" s="735"/>
      <c r="T79" s="735"/>
    </row>
    <row r="80" spans="1:20" ht="12.75">
      <c r="A80" s="802"/>
      <c r="B80" s="802"/>
      <c r="C80" s="51"/>
      <c r="D80" s="735"/>
      <c r="E80" s="803"/>
      <c r="F80" s="288"/>
      <c r="G80" s="803"/>
      <c r="H80" s="436"/>
      <c r="I80" s="288"/>
      <c r="J80" s="288"/>
      <c r="K80" s="735"/>
      <c r="L80" s="735"/>
      <c r="M80" s="735"/>
      <c r="N80" s="736"/>
      <c r="O80" s="735"/>
      <c r="P80" s="735"/>
      <c r="Q80" s="735"/>
      <c r="R80" s="735"/>
      <c r="S80" s="735"/>
      <c r="T80" s="735"/>
    </row>
    <row r="81" spans="1:20" ht="12.75">
      <c r="A81" s="802"/>
      <c r="B81" s="802"/>
      <c r="C81" s="51"/>
      <c r="D81" s="735"/>
      <c r="E81" s="803"/>
      <c r="F81" s="288"/>
      <c r="G81" s="803"/>
      <c r="H81" s="436"/>
      <c r="I81" s="288"/>
      <c r="J81" s="288"/>
      <c r="K81" s="735"/>
      <c r="L81" s="735"/>
      <c r="M81" s="735"/>
      <c r="N81" s="736"/>
      <c r="O81" s="735"/>
      <c r="P81" s="735"/>
      <c r="Q81" s="735"/>
      <c r="R81" s="735"/>
      <c r="S81" s="735"/>
      <c r="T81" s="735"/>
    </row>
    <row r="82" spans="1:20" ht="12.75">
      <c r="A82" s="802"/>
      <c r="B82" s="802"/>
      <c r="C82" s="51"/>
      <c r="D82" s="735"/>
      <c r="E82" s="803"/>
      <c r="F82" s="288"/>
      <c r="G82" s="803"/>
      <c r="H82" s="436"/>
      <c r="I82" s="288"/>
      <c r="J82" s="288"/>
      <c r="K82" s="735"/>
      <c r="L82" s="735"/>
      <c r="M82" s="735"/>
      <c r="N82" s="736"/>
      <c r="O82" s="735"/>
      <c r="P82" s="735"/>
      <c r="Q82" s="735"/>
      <c r="R82" s="735"/>
      <c r="S82" s="735"/>
      <c r="T82" s="735"/>
    </row>
    <row r="83" spans="1:20" ht="12.75">
      <c r="A83" s="802"/>
      <c r="B83" s="802"/>
      <c r="C83" s="51"/>
      <c r="D83" s="735"/>
      <c r="E83" s="803"/>
      <c r="F83" s="288"/>
      <c r="G83" s="803"/>
      <c r="H83" s="436"/>
      <c r="I83" s="288"/>
      <c r="J83" s="288"/>
      <c r="K83" s="735"/>
      <c r="L83" s="735"/>
      <c r="M83" s="735"/>
      <c r="N83" s="736"/>
      <c r="O83" s="735"/>
      <c r="P83" s="735"/>
      <c r="Q83" s="735"/>
      <c r="R83" s="735"/>
      <c r="S83" s="735"/>
      <c r="T83" s="735"/>
    </row>
    <row r="84" spans="1:20" ht="12.75">
      <c r="A84" s="802"/>
      <c r="B84" s="802"/>
      <c r="C84" s="51"/>
      <c r="D84" s="735"/>
      <c r="E84" s="803"/>
      <c r="F84" s="288"/>
      <c r="G84" s="803"/>
      <c r="H84" s="436"/>
      <c r="I84" s="288"/>
      <c r="J84" s="288"/>
      <c r="K84" s="735"/>
      <c r="L84" s="735"/>
      <c r="M84" s="735"/>
      <c r="N84" s="736"/>
      <c r="O84" s="735"/>
      <c r="P84" s="735"/>
      <c r="Q84" s="735"/>
      <c r="R84" s="735"/>
      <c r="S84" s="735"/>
      <c r="T84" s="735"/>
    </row>
    <row r="85" spans="1:20" ht="12.75">
      <c r="A85" s="802"/>
      <c r="B85" s="802"/>
      <c r="C85" s="51"/>
      <c r="D85" s="735"/>
      <c r="E85" s="803"/>
      <c r="F85" s="288"/>
      <c r="G85" s="803"/>
      <c r="H85" s="436"/>
      <c r="I85" s="288"/>
      <c r="J85" s="288"/>
      <c r="K85" s="735"/>
      <c r="L85" s="735"/>
      <c r="M85" s="735"/>
      <c r="N85" s="736"/>
      <c r="O85" s="735"/>
      <c r="P85" s="735"/>
      <c r="Q85" s="735"/>
      <c r="R85" s="735"/>
      <c r="S85" s="735"/>
      <c r="T85" s="735"/>
    </row>
    <row r="86" spans="1:20" ht="12.75">
      <c r="A86" s="802"/>
      <c r="B86" s="802"/>
      <c r="C86" s="51"/>
      <c r="D86" s="735"/>
      <c r="E86" s="803"/>
      <c r="F86" s="288"/>
      <c r="G86" s="803"/>
      <c r="H86" s="436"/>
      <c r="I86" s="288"/>
      <c r="J86" s="288"/>
      <c r="K86" s="735"/>
      <c r="L86" s="735"/>
      <c r="M86" s="735"/>
      <c r="N86" s="736"/>
      <c r="O86" s="735"/>
      <c r="P86" s="735"/>
      <c r="Q86" s="735"/>
      <c r="R86" s="735"/>
      <c r="S86" s="735"/>
      <c r="T86" s="735"/>
    </row>
    <row r="87" spans="1:20" ht="12.75">
      <c r="A87" s="802"/>
      <c r="B87" s="802"/>
      <c r="C87" s="51"/>
      <c r="D87" s="735"/>
      <c r="E87" s="803"/>
      <c r="F87" s="288"/>
      <c r="G87" s="803"/>
      <c r="H87" s="436"/>
      <c r="I87" s="288"/>
      <c r="J87" s="288"/>
      <c r="K87" s="735"/>
      <c r="L87" s="735"/>
      <c r="M87" s="735"/>
      <c r="N87" s="736"/>
      <c r="O87" s="735"/>
      <c r="P87" s="735"/>
      <c r="Q87" s="735"/>
      <c r="R87" s="735"/>
      <c r="S87" s="735"/>
      <c r="T87" s="735"/>
    </row>
    <row r="88" spans="1:20" ht="12.75">
      <c r="A88" s="802"/>
      <c r="B88" s="802"/>
      <c r="C88" s="51"/>
      <c r="D88" s="735"/>
      <c r="E88" s="803"/>
      <c r="F88" s="288"/>
      <c r="G88" s="803"/>
      <c r="H88" s="436"/>
      <c r="I88" s="288"/>
      <c r="J88" s="288"/>
      <c r="K88" s="735"/>
      <c r="L88" s="735"/>
      <c r="M88" s="735"/>
      <c r="N88" s="736"/>
      <c r="O88" s="735"/>
      <c r="P88" s="735"/>
      <c r="Q88" s="735"/>
      <c r="R88" s="735"/>
      <c r="S88" s="735"/>
      <c r="T88" s="735"/>
    </row>
    <row r="89" spans="1:20" ht="12.75">
      <c r="A89" s="802"/>
      <c r="B89" s="802"/>
      <c r="C89" s="51"/>
      <c r="D89" s="735"/>
      <c r="E89" s="803"/>
      <c r="F89" s="288"/>
      <c r="G89" s="803"/>
      <c r="H89" s="436"/>
      <c r="I89" s="288"/>
      <c r="J89" s="288"/>
      <c r="K89" s="735"/>
      <c r="L89" s="735"/>
      <c r="M89" s="735"/>
      <c r="N89" s="736"/>
      <c r="O89" s="735"/>
      <c r="P89" s="735"/>
      <c r="Q89" s="735"/>
      <c r="R89" s="735"/>
      <c r="S89" s="735"/>
      <c r="T89" s="735"/>
    </row>
    <row r="90" spans="1:14" ht="15.75">
      <c r="A90" s="802"/>
      <c r="B90" s="802"/>
      <c r="C90" s="51"/>
      <c r="D90" s="803"/>
      <c r="E90" s="803"/>
      <c r="F90" s="288"/>
      <c r="G90" s="803"/>
      <c r="H90" s="436"/>
      <c r="I90" s="288"/>
      <c r="J90" s="908" t="s">
        <v>367</v>
      </c>
      <c r="K90" s="908"/>
      <c r="L90" s="908"/>
      <c r="M90" s="908"/>
      <c r="N90" s="908"/>
    </row>
    <row r="91" spans="1:20" ht="12.75">
      <c r="A91" s="802"/>
      <c r="B91" s="802"/>
      <c r="C91" s="51"/>
      <c r="D91" s="735"/>
      <c r="E91" s="803"/>
      <c r="F91" s="288"/>
      <c r="G91" s="803"/>
      <c r="H91" s="436"/>
      <c r="I91" s="288"/>
      <c r="J91" s="288"/>
      <c r="K91" s="735"/>
      <c r="L91" s="735"/>
      <c r="M91" s="735"/>
      <c r="N91" s="736"/>
      <c r="O91" s="735"/>
      <c r="P91" s="735"/>
      <c r="Q91" s="735"/>
      <c r="R91" s="735"/>
      <c r="S91" s="735"/>
      <c r="T91" s="735"/>
    </row>
    <row r="92" spans="1:20" ht="25.5">
      <c r="A92" s="700" t="s">
        <v>313</v>
      </c>
      <c r="B92" s="701"/>
      <c r="C92" s="702"/>
      <c r="D92" s="804">
        <v>2012</v>
      </c>
      <c r="E92" s="704" t="s">
        <v>4</v>
      </c>
      <c r="F92" s="21" t="s">
        <v>5</v>
      </c>
      <c r="G92" s="704" t="s">
        <v>6</v>
      </c>
      <c r="H92" s="21" t="s">
        <v>5</v>
      </c>
      <c r="I92" s="704" t="s">
        <v>7</v>
      </c>
      <c r="J92" s="21" t="s">
        <v>5</v>
      </c>
      <c r="K92" s="19" t="s">
        <v>8</v>
      </c>
      <c r="L92" s="20" t="s">
        <v>9</v>
      </c>
      <c r="M92" s="21">
        <v>2013</v>
      </c>
      <c r="N92" s="20" t="s">
        <v>10</v>
      </c>
      <c r="O92" s="20" t="s">
        <v>11</v>
      </c>
      <c r="P92" s="21" t="s">
        <v>12</v>
      </c>
      <c r="Q92" s="20" t="s">
        <v>13</v>
      </c>
      <c r="R92" s="762" t="s">
        <v>14</v>
      </c>
      <c r="S92" s="20" t="s">
        <v>15</v>
      </c>
      <c r="T92" s="23" t="s">
        <v>5</v>
      </c>
    </row>
    <row r="93" spans="1:20" s="305" customFormat="1" ht="12.75">
      <c r="A93" s="737" t="s">
        <v>368</v>
      </c>
      <c r="B93" s="738"/>
      <c r="C93" s="739"/>
      <c r="D93" s="773">
        <f>SUM(D94,D95,D97,D98,D99,D100,D101,D102,D103,D104,D105,D109,D110)</f>
        <v>419450</v>
      </c>
      <c r="E93" s="241" t="e">
        <f>SUM(E94,E95,E97,E98,E99,E100,E101,#REF!,E102,E103,E104,E105,E109,E110)</f>
        <v>#REF!</v>
      </c>
      <c r="F93" s="242">
        <v>26.03</v>
      </c>
      <c r="G93" s="241" t="e">
        <f>SUM(G94,G95,G97,G98,G99,G100,G101,#REF!,G102,G103,G104,G105,G109,G110)</f>
        <v>#REF!</v>
      </c>
      <c r="H93" s="242">
        <v>52.36</v>
      </c>
      <c r="I93" s="241" t="e">
        <f>I94+I95+I97+I98+I99+I100+I101+#REF!+I102+I103+I104+I105+I109+I110+#REF!+#REF!</f>
        <v>#REF!</v>
      </c>
      <c r="J93" s="242">
        <v>77.29</v>
      </c>
      <c r="K93" s="774">
        <f>SUM(K94,K95,K97,K98,K99,K100,K101,K102,K103,K104,K105,K109,K110,K131,K111,K112)</f>
        <v>517697.79</v>
      </c>
      <c r="L93" s="242">
        <f>SUM(L94:L94:L116)</f>
        <v>516819.57</v>
      </c>
      <c r="M93" s="774">
        <f>M94+M95+M97+M98+M99+M100+M101+M102+M103+M104+M105+M106+M109+M110+M111+M112</f>
        <v>559688</v>
      </c>
      <c r="N93" s="242">
        <f>N94+N95+N97+N98+N99+N100+N101+N102+N103+N104+N105+N106+N109+N110+N111+N112</f>
        <v>127625.01999999999</v>
      </c>
      <c r="O93" s="242">
        <f>SUM(O94:O116)</f>
        <v>259950.37</v>
      </c>
      <c r="P93" s="774">
        <f>P94+P95+P97+P98+P99+P100+P101+P102+P103+P104+P105+P106+P109+P110+P111+P112+P107+P108+P116</f>
        <v>607635</v>
      </c>
      <c r="Q93" s="242">
        <f>Q94+Q95+Q97+Q98+Q99+Q100+Q101+Q102+Q103+Q104+Q105+Q106+Q107+Q108+Q109+Q110+Q111+Q112+Q116</f>
        <v>382303.6399999999</v>
      </c>
      <c r="R93" s="771">
        <f>SUM(R94:R116)</f>
        <v>544865.77</v>
      </c>
      <c r="S93" s="242">
        <f>SUM(SUM(S94:S116))</f>
        <v>551319.73</v>
      </c>
      <c r="T93" s="714">
        <f>S93/R93</f>
        <v>1.0118450457990782</v>
      </c>
    </row>
    <row r="94" spans="1:20" s="305" customFormat="1" ht="12.75">
      <c r="A94" s="180">
        <v>312</v>
      </c>
      <c r="B94" s="179" t="s">
        <v>360</v>
      </c>
      <c r="C94" s="303" t="s">
        <v>369</v>
      </c>
      <c r="D94" s="805">
        <v>650</v>
      </c>
      <c r="E94" s="806"/>
      <c r="F94" s="43"/>
      <c r="G94" s="43">
        <v>650</v>
      </c>
      <c r="H94" s="807"/>
      <c r="I94" s="43">
        <v>650</v>
      </c>
      <c r="J94" s="43"/>
      <c r="K94" s="167">
        <v>400</v>
      </c>
      <c r="L94" s="168">
        <v>400</v>
      </c>
      <c r="M94" s="167">
        <v>400</v>
      </c>
      <c r="N94" s="168">
        <v>0</v>
      </c>
      <c r="O94" s="168">
        <v>500</v>
      </c>
      <c r="P94" s="808">
        <v>500</v>
      </c>
      <c r="Q94" s="168">
        <v>500</v>
      </c>
      <c r="R94" s="168">
        <v>500</v>
      </c>
      <c r="S94" s="168">
        <v>500</v>
      </c>
      <c r="T94" s="168"/>
    </row>
    <row r="95" spans="1:20" s="305" customFormat="1" ht="12.75">
      <c r="A95" s="180">
        <v>312</v>
      </c>
      <c r="B95" s="179" t="s">
        <v>28</v>
      </c>
      <c r="C95" s="303" t="s">
        <v>370</v>
      </c>
      <c r="D95" s="805">
        <v>364000</v>
      </c>
      <c r="E95" s="43">
        <v>98214</v>
      </c>
      <c r="F95" s="43"/>
      <c r="G95" s="43">
        <v>196428</v>
      </c>
      <c r="H95" s="488"/>
      <c r="I95" s="43">
        <v>294642</v>
      </c>
      <c r="J95" s="43"/>
      <c r="K95" s="167">
        <f>H95+L95</f>
        <v>403046</v>
      </c>
      <c r="L95" s="168">
        <v>403046</v>
      </c>
      <c r="M95" s="167">
        <v>401513</v>
      </c>
      <c r="N95" s="168">
        <v>106411</v>
      </c>
      <c r="O95" s="168">
        <v>212821</v>
      </c>
      <c r="P95" s="808">
        <v>425642</v>
      </c>
      <c r="Q95" s="168">
        <v>319231</v>
      </c>
      <c r="R95" s="168">
        <v>435707</v>
      </c>
      <c r="S95" s="168">
        <v>435707</v>
      </c>
      <c r="T95" s="168"/>
    </row>
    <row r="96" spans="1:20" s="305" customFormat="1" ht="12.75">
      <c r="A96" s="180">
        <v>312</v>
      </c>
      <c r="B96" s="179" t="s">
        <v>28</v>
      </c>
      <c r="C96" s="303" t="s">
        <v>371</v>
      </c>
      <c r="D96" s="805"/>
      <c r="E96" s="43"/>
      <c r="F96" s="43"/>
      <c r="G96" s="43"/>
      <c r="H96" s="488"/>
      <c r="I96" s="43"/>
      <c r="J96" s="43"/>
      <c r="K96" s="167"/>
      <c r="L96" s="168"/>
      <c r="M96" s="167"/>
      <c r="N96" s="168"/>
      <c r="O96" s="168"/>
      <c r="P96" s="808"/>
      <c r="Q96" s="168"/>
      <c r="R96" s="168">
        <v>6447</v>
      </c>
      <c r="S96" s="168">
        <v>6447</v>
      </c>
      <c r="T96" s="168"/>
    </row>
    <row r="97" spans="1:20" s="305" customFormat="1" ht="12.75">
      <c r="A97" s="180">
        <v>312</v>
      </c>
      <c r="B97" s="179" t="s">
        <v>28</v>
      </c>
      <c r="C97" s="303" t="s">
        <v>372</v>
      </c>
      <c r="D97" s="805">
        <v>2000</v>
      </c>
      <c r="E97" s="806"/>
      <c r="F97" s="43"/>
      <c r="G97" s="806"/>
      <c r="H97" s="807"/>
      <c r="I97" s="43">
        <v>3000</v>
      </c>
      <c r="J97" s="43"/>
      <c r="K97" s="167">
        <v>2857.47</v>
      </c>
      <c r="L97" s="168">
        <v>2857.47</v>
      </c>
      <c r="M97" s="167">
        <v>0</v>
      </c>
      <c r="N97" s="168">
        <v>1833</v>
      </c>
      <c r="O97" s="168">
        <v>3666</v>
      </c>
      <c r="P97" s="808">
        <v>6150</v>
      </c>
      <c r="Q97" s="168">
        <v>3666</v>
      </c>
      <c r="R97" s="168">
        <v>7332</v>
      </c>
      <c r="S97" s="168">
        <v>7332</v>
      </c>
      <c r="T97" s="168"/>
    </row>
    <row r="98" spans="1:20" ht="12.75">
      <c r="A98" s="39">
        <v>312</v>
      </c>
      <c r="B98" s="60" t="s">
        <v>28</v>
      </c>
      <c r="C98" s="303" t="s">
        <v>373</v>
      </c>
      <c r="D98" s="781">
        <v>2500</v>
      </c>
      <c r="E98" s="63">
        <v>609</v>
      </c>
      <c r="F98" s="63"/>
      <c r="G98" s="63">
        <v>1218</v>
      </c>
      <c r="H98" s="400"/>
      <c r="I98" s="63">
        <v>1624</v>
      </c>
      <c r="J98" s="63"/>
      <c r="K98" s="167">
        <f>H98+L98</f>
        <v>4617</v>
      </c>
      <c r="L98" s="140">
        <v>4617</v>
      </c>
      <c r="M98" s="337">
        <v>4500</v>
      </c>
      <c r="N98" s="140">
        <v>0</v>
      </c>
      <c r="O98" s="140">
        <v>2558</v>
      </c>
      <c r="P98" s="808">
        <v>5116</v>
      </c>
      <c r="Q98" s="140">
        <v>3411</v>
      </c>
      <c r="R98" s="140">
        <v>5038</v>
      </c>
      <c r="S98" s="140">
        <v>5038</v>
      </c>
      <c r="T98" s="140"/>
    </row>
    <row r="99" spans="1:20" ht="12.75">
      <c r="A99" s="39">
        <v>312</v>
      </c>
      <c r="B99" s="60" t="s">
        <v>28</v>
      </c>
      <c r="C99" s="303" t="s">
        <v>374</v>
      </c>
      <c r="D99" s="781">
        <v>4500</v>
      </c>
      <c r="E99" s="63">
        <v>1194</v>
      </c>
      <c r="F99" s="63"/>
      <c r="G99" s="63">
        <v>2388</v>
      </c>
      <c r="H99" s="400"/>
      <c r="I99" s="63">
        <v>3582</v>
      </c>
      <c r="J99" s="63"/>
      <c r="K99" s="167">
        <v>4771.95</v>
      </c>
      <c r="L99" s="140">
        <v>4771.95</v>
      </c>
      <c r="M99" s="337">
        <v>4800</v>
      </c>
      <c r="N99" s="140">
        <v>1197</v>
      </c>
      <c r="O99" s="140">
        <v>2394</v>
      </c>
      <c r="P99" s="337">
        <v>4800</v>
      </c>
      <c r="Q99" s="140">
        <v>3351</v>
      </c>
      <c r="R99" s="140">
        <v>4800</v>
      </c>
      <c r="S99" s="140">
        <v>4789.29</v>
      </c>
      <c r="T99" s="140"/>
    </row>
    <row r="100" spans="1:20" ht="12.75">
      <c r="A100" s="39">
        <v>312</v>
      </c>
      <c r="B100" s="60" t="s">
        <v>28</v>
      </c>
      <c r="C100" s="303" t="s">
        <v>375</v>
      </c>
      <c r="D100" s="777">
        <v>12000</v>
      </c>
      <c r="E100" s="778">
        <v>4774</v>
      </c>
      <c r="F100" s="778"/>
      <c r="G100" s="63">
        <v>9641</v>
      </c>
      <c r="H100" s="809"/>
      <c r="I100" s="778">
        <v>11276</v>
      </c>
      <c r="J100" s="778"/>
      <c r="K100" s="167">
        <v>10050</v>
      </c>
      <c r="L100" s="745">
        <v>9379.45</v>
      </c>
      <c r="M100" s="780">
        <v>10000</v>
      </c>
      <c r="N100" s="745">
        <v>1480.7</v>
      </c>
      <c r="O100" s="745">
        <v>2536.7</v>
      </c>
      <c r="P100" s="810">
        <v>5500</v>
      </c>
      <c r="Q100" s="745">
        <v>3500.6</v>
      </c>
      <c r="R100" s="745">
        <v>5500</v>
      </c>
      <c r="S100" s="745">
        <v>4762</v>
      </c>
      <c r="T100" s="745"/>
    </row>
    <row r="101" spans="1:20" s="76" customFormat="1" ht="12.75">
      <c r="A101" s="180">
        <v>312</v>
      </c>
      <c r="B101" s="179" t="s">
        <v>28</v>
      </c>
      <c r="C101" s="303" t="s">
        <v>376</v>
      </c>
      <c r="D101" s="805">
        <v>6000</v>
      </c>
      <c r="E101" s="42"/>
      <c r="F101" s="43"/>
      <c r="G101" s="42">
        <v>3015</v>
      </c>
      <c r="H101" s="811"/>
      <c r="I101" s="43">
        <v>3015</v>
      </c>
      <c r="J101" s="43"/>
      <c r="K101" s="167">
        <f>H101+L101</f>
        <v>8033</v>
      </c>
      <c r="L101" s="168">
        <v>8033</v>
      </c>
      <c r="M101" s="167">
        <v>8000</v>
      </c>
      <c r="N101" s="168">
        <v>2525</v>
      </c>
      <c r="O101" s="168">
        <v>5050</v>
      </c>
      <c r="P101" s="808">
        <v>10100</v>
      </c>
      <c r="Q101" s="168">
        <v>5050</v>
      </c>
      <c r="R101" s="168">
        <v>10967</v>
      </c>
      <c r="S101" s="168">
        <v>10967</v>
      </c>
      <c r="T101" s="168"/>
    </row>
    <row r="102" spans="1:20" s="76" customFormat="1" ht="12.75">
      <c r="A102" s="180">
        <v>312</v>
      </c>
      <c r="B102" s="179" t="s">
        <v>377</v>
      </c>
      <c r="C102" s="303" t="s">
        <v>378</v>
      </c>
      <c r="D102" s="812"/>
      <c r="E102" s="813">
        <v>48</v>
      </c>
      <c r="F102" s="792"/>
      <c r="G102" s="813">
        <v>48</v>
      </c>
      <c r="H102" s="814"/>
      <c r="I102" s="792">
        <v>48</v>
      </c>
      <c r="J102" s="792"/>
      <c r="K102" s="167"/>
      <c r="L102" s="722"/>
      <c r="M102" s="815">
        <v>250</v>
      </c>
      <c r="N102" s="722">
        <v>0</v>
      </c>
      <c r="O102" s="722">
        <v>0</v>
      </c>
      <c r="P102" s="816">
        <v>0</v>
      </c>
      <c r="Q102" s="722">
        <v>0</v>
      </c>
      <c r="R102" s="722">
        <v>0</v>
      </c>
      <c r="S102" s="722"/>
      <c r="T102" s="722"/>
    </row>
    <row r="103" spans="1:20" s="76" customFormat="1" ht="12.75">
      <c r="A103" s="180">
        <v>312</v>
      </c>
      <c r="B103" s="179" t="s">
        <v>28</v>
      </c>
      <c r="C103" s="303" t="s">
        <v>379</v>
      </c>
      <c r="D103" s="812">
        <v>3500</v>
      </c>
      <c r="E103" s="813">
        <v>1164</v>
      </c>
      <c r="F103" s="792"/>
      <c r="G103" s="813">
        <v>2328</v>
      </c>
      <c r="H103" s="814"/>
      <c r="I103" s="792">
        <v>2328</v>
      </c>
      <c r="J103" s="792"/>
      <c r="K103" s="167">
        <v>3394</v>
      </c>
      <c r="L103" s="722">
        <v>3394</v>
      </c>
      <c r="M103" s="815">
        <v>3500</v>
      </c>
      <c r="N103" s="722">
        <v>0</v>
      </c>
      <c r="O103" s="722">
        <v>1857</v>
      </c>
      <c r="P103" s="815">
        <v>3500</v>
      </c>
      <c r="Q103" s="722">
        <v>1857</v>
      </c>
      <c r="R103" s="722">
        <v>3000</v>
      </c>
      <c r="S103" s="722">
        <v>3000</v>
      </c>
      <c r="T103" s="722"/>
    </row>
    <row r="104" spans="1:20" s="76" customFormat="1" ht="12.75" customHeight="1">
      <c r="A104" s="180">
        <v>312</v>
      </c>
      <c r="B104" s="179" t="s">
        <v>28</v>
      </c>
      <c r="C104" s="303" t="s">
        <v>380</v>
      </c>
      <c r="D104" s="812">
        <v>8000</v>
      </c>
      <c r="E104" s="813">
        <v>2360</v>
      </c>
      <c r="F104" s="792"/>
      <c r="G104" s="813">
        <v>4720</v>
      </c>
      <c r="H104" s="814"/>
      <c r="I104" s="792">
        <v>4720</v>
      </c>
      <c r="J104" s="792"/>
      <c r="K104" s="167">
        <v>7813</v>
      </c>
      <c r="L104" s="722">
        <v>7813</v>
      </c>
      <c r="M104" s="815">
        <v>8000</v>
      </c>
      <c r="N104" s="722">
        <v>1979</v>
      </c>
      <c r="O104" s="722">
        <v>4750</v>
      </c>
      <c r="P104" s="815">
        <v>8000</v>
      </c>
      <c r="Q104" s="722">
        <v>4750</v>
      </c>
      <c r="R104" s="722">
        <v>8138</v>
      </c>
      <c r="S104" s="722">
        <v>8138</v>
      </c>
      <c r="T104" s="722"/>
    </row>
    <row r="105" spans="1:20" s="76" customFormat="1" ht="12.75">
      <c r="A105" s="180">
        <v>312</v>
      </c>
      <c r="B105" s="179" t="s">
        <v>28</v>
      </c>
      <c r="C105" s="303" t="s">
        <v>381</v>
      </c>
      <c r="D105" s="805">
        <v>300</v>
      </c>
      <c r="E105" s="42">
        <v>286</v>
      </c>
      <c r="F105" s="43"/>
      <c r="G105" s="42">
        <v>484</v>
      </c>
      <c r="H105" s="811"/>
      <c r="I105" s="43">
        <v>660</v>
      </c>
      <c r="J105" s="43"/>
      <c r="K105" s="167">
        <v>1350</v>
      </c>
      <c r="L105" s="168">
        <v>1313.25</v>
      </c>
      <c r="M105" s="167">
        <v>1350</v>
      </c>
      <c r="N105" s="168">
        <v>296.94</v>
      </c>
      <c r="O105" s="168">
        <v>481.74</v>
      </c>
      <c r="P105" s="167">
        <v>1350</v>
      </c>
      <c r="Q105" s="168">
        <v>1292.85</v>
      </c>
      <c r="R105" s="168">
        <v>1500</v>
      </c>
      <c r="S105" s="168">
        <v>1824.15</v>
      </c>
      <c r="T105" s="168"/>
    </row>
    <row r="106" spans="1:20" s="76" customFormat="1" ht="12.75">
      <c r="A106" s="180">
        <v>312</v>
      </c>
      <c r="B106" s="179" t="s">
        <v>28</v>
      </c>
      <c r="C106" s="303" t="s">
        <v>382</v>
      </c>
      <c r="D106" s="805"/>
      <c r="E106" s="42"/>
      <c r="F106" s="43"/>
      <c r="G106" s="42"/>
      <c r="H106" s="811"/>
      <c r="I106" s="43"/>
      <c r="J106" s="43"/>
      <c r="K106" s="167"/>
      <c r="L106" s="168">
        <v>194.38</v>
      </c>
      <c r="M106" s="167">
        <v>0</v>
      </c>
      <c r="N106" s="168">
        <v>2163.36</v>
      </c>
      <c r="O106" s="168">
        <v>2683.86</v>
      </c>
      <c r="P106" s="808">
        <v>3920</v>
      </c>
      <c r="Q106" s="168">
        <v>3204.36</v>
      </c>
      <c r="R106" s="168">
        <v>3920</v>
      </c>
      <c r="S106" s="168">
        <v>3799.86</v>
      </c>
      <c r="T106" s="168"/>
    </row>
    <row r="107" spans="1:20" s="76" customFormat="1" ht="12.75">
      <c r="A107" s="180">
        <v>312</v>
      </c>
      <c r="B107" s="179" t="s">
        <v>28</v>
      </c>
      <c r="C107" s="303" t="s">
        <v>383</v>
      </c>
      <c r="D107" s="805"/>
      <c r="E107" s="42"/>
      <c r="F107" s="43"/>
      <c r="G107" s="42"/>
      <c r="H107" s="811"/>
      <c r="I107" s="43"/>
      <c r="J107" s="43"/>
      <c r="K107" s="167"/>
      <c r="L107" s="168"/>
      <c r="M107" s="167">
        <v>0</v>
      </c>
      <c r="N107" s="168">
        <v>0</v>
      </c>
      <c r="O107" s="168">
        <v>95.57</v>
      </c>
      <c r="P107" s="808">
        <v>770</v>
      </c>
      <c r="Q107" s="168">
        <v>392.28</v>
      </c>
      <c r="R107" s="168">
        <v>770</v>
      </c>
      <c r="S107" s="168">
        <v>737.65</v>
      </c>
      <c r="T107" s="168"/>
    </row>
    <row r="108" spans="1:20" s="76" customFormat="1" ht="12.75">
      <c r="A108" s="180">
        <v>312</v>
      </c>
      <c r="B108" s="179" t="s">
        <v>28</v>
      </c>
      <c r="C108" s="303" t="s">
        <v>384</v>
      </c>
      <c r="D108" s="805"/>
      <c r="E108" s="42"/>
      <c r="F108" s="43"/>
      <c r="G108" s="42"/>
      <c r="H108" s="811"/>
      <c r="I108" s="43"/>
      <c r="J108" s="43"/>
      <c r="K108" s="167"/>
      <c r="L108" s="168"/>
      <c r="M108" s="167"/>
      <c r="N108" s="168"/>
      <c r="O108" s="168">
        <v>1931.68</v>
      </c>
      <c r="P108" s="808">
        <v>1932</v>
      </c>
      <c r="Q108" s="168">
        <v>1931.68</v>
      </c>
      <c r="R108" s="168">
        <v>1932</v>
      </c>
      <c r="S108" s="168">
        <v>1931.68</v>
      </c>
      <c r="T108" s="168"/>
    </row>
    <row r="109" spans="1:20" s="76" customFormat="1" ht="12.75">
      <c r="A109" s="180">
        <v>312</v>
      </c>
      <c r="B109" s="179" t="s">
        <v>28</v>
      </c>
      <c r="C109" s="303" t="s">
        <v>385</v>
      </c>
      <c r="D109" s="805">
        <v>13000</v>
      </c>
      <c r="E109" s="42">
        <v>4162</v>
      </c>
      <c r="F109" s="43"/>
      <c r="G109" s="42">
        <v>7470</v>
      </c>
      <c r="H109" s="811"/>
      <c r="I109" s="43">
        <v>10755</v>
      </c>
      <c r="J109" s="43"/>
      <c r="K109" s="167">
        <v>14500</v>
      </c>
      <c r="L109" s="168">
        <v>14179.9</v>
      </c>
      <c r="M109" s="167">
        <v>14500</v>
      </c>
      <c r="N109" s="168">
        <v>5228.7</v>
      </c>
      <c r="O109" s="168">
        <v>7927.85</v>
      </c>
      <c r="P109" s="167">
        <v>14500</v>
      </c>
      <c r="Q109" s="168">
        <v>10681.1</v>
      </c>
      <c r="R109" s="168">
        <v>14500</v>
      </c>
      <c r="S109" s="168">
        <v>12142.3</v>
      </c>
      <c r="T109" s="168"/>
    </row>
    <row r="110" spans="1:20" s="76" customFormat="1" ht="12.75">
      <c r="A110" s="205">
        <v>312</v>
      </c>
      <c r="B110" s="175" t="s">
        <v>28</v>
      </c>
      <c r="C110" s="747" t="s">
        <v>386</v>
      </c>
      <c r="D110" s="812">
        <v>3000</v>
      </c>
      <c r="E110" s="813">
        <v>1477</v>
      </c>
      <c r="F110" s="792"/>
      <c r="G110" s="813">
        <v>1477</v>
      </c>
      <c r="H110" s="814"/>
      <c r="I110" s="792">
        <v>3021.2</v>
      </c>
      <c r="J110" s="792"/>
      <c r="K110" s="815">
        <v>3000</v>
      </c>
      <c r="L110" s="722">
        <v>2954.8</v>
      </c>
      <c r="M110" s="815">
        <v>3000</v>
      </c>
      <c r="N110" s="722">
        <v>1394.4</v>
      </c>
      <c r="O110" s="722">
        <v>1394.4</v>
      </c>
      <c r="P110" s="815">
        <v>3000</v>
      </c>
      <c r="Q110" s="722">
        <v>2539.8</v>
      </c>
      <c r="R110" s="722">
        <v>2539.8</v>
      </c>
      <c r="S110" s="722">
        <v>2539.8</v>
      </c>
      <c r="T110" s="722"/>
    </row>
    <row r="111" spans="1:20" s="76" customFormat="1" ht="12.75">
      <c r="A111" s="180">
        <v>312</v>
      </c>
      <c r="B111" s="179" t="s">
        <v>28</v>
      </c>
      <c r="C111" s="179" t="s">
        <v>387</v>
      </c>
      <c r="D111" s="805"/>
      <c r="E111" s="42"/>
      <c r="F111" s="43"/>
      <c r="G111" s="42"/>
      <c r="H111" s="811"/>
      <c r="I111" s="43"/>
      <c r="J111" s="43"/>
      <c r="K111" s="167">
        <v>3990.37</v>
      </c>
      <c r="L111" s="168">
        <v>3990.37</v>
      </c>
      <c r="M111" s="167">
        <v>10000</v>
      </c>
      <c r="N111" s="168">
        <v>3115.92</v>
      </c>
      <c r="O111" s="168">
        <v>9302.57</v>
      </c>
      <c r="P111" s="808">
        <v>15600</v>
      </c>
      <c r="Q111" s="168">
        <v>12516.31</v>
      </c>
      <c r="R111" s="168">
        <v>17392.6</v>
      </c>
      <c r="S111" s="168">
        <v>19018.03</v>
      </c>
      <c r="T111" s="168"/>
    </row>
    <row r="112" spans="1:20" s="76" customFormat="1" ht="12.75">
      <c r="A112" s="114">
        <v>312</v>
      </c>
      <c r="B112" s="115"/>
      <c r="C112" s="868" t="s">
        <v>388</v>
      </c>
      <c r="D112" s="136"/>
      <c r="E112" s="817"/>
      <c r="F112" s="817"/>
      <c r="G112" s="817"/>
      <c r="H112" s="818"/>
      <c r="I112" s="817"/>
      <c r="J112" s="819"/>
      <c r="K112" s="820">
        <v>49875</v>
      </c>
      <c r="L112" s="286">
        <v>49875</v>
      </c>
      <c r="M112" s="821">
        <v>89875</v>
      </c>
      <c r="N112" s="286">
        <v>0</v>
      </c>
      <c r="O112" s="286">
        <v>0</v>
      </c>
      <c r="P112" s="821">
        <v>89875</v>
      </c>
      <c r="Q112" s="286">
        <v>0</v>
      </c>
      <c r="R112" s="286">
        <v>4772.47</v>
      </c>
      <c r="S112" s="286">
        <v>12438.47</v>
      </c>
      <c r="T112" s="286"/>
    </row>
    <row r="113" spans="1:20" s="76" customFormat="1" ht="12.75">
      <c r="A113" s="937"/>
      <c r="B113" s="938"/>
      <c r="C113" s="939" t="s">
        <v>389</v>
      </c>
      <c r="D113" s="144"/>
      <c r="E113" s="288"/>
      <c r="F113" s="288"/>
      <c r="G113" s="288"/>
      <c r="H113" s="756"/>
      <c r="I113" s="288"/>
      <c r="J113" s="291"/>
      <c r="K113" s="820"/>
      <c r="L113" s="286"/>
      <c r="M113" s="822">
        <v>44406</v>
      </c>
      <c r="N113" s="286"/>
      <c r="O113" s="286"/>
      <c r="P113" s="822">
        <v>44406</v>
      </c>
      <c r="Q113" s="286"/>
      <c r="R113" s="286"/>
      <c r="S113" s="286"/>
      <c r="T113" s="286"/>
    </row>
    <row r="114" spans="1:20" s="76" customFormat="1" ht="12.75">
      <c r="A114" s="135">
        <v>312</v>
      </c>
      <c r="B114" s="135" t="s">
        <v>28</v>
      </c>
      <c r="C114" s="944" t="s">
        <v>390</v>
      </c>
      <c r="D114" s="136"/>
      <c r="E114" s="288"/>
      <c r="F114" s="288"/>
      <c r="G114" s="288"/>
      <c r="H114" s="756"/>
      <c r="I114" s="288"/>
      <c r="J114" s="291"/>
      <c r="K114" s="820"/>
      <c r="L114" s="286"/>
      <c r="M114" s="822"/>
      <c r="N114" s="286"/>
      <c r="O114" s="286"/>
      <c r="P114" s="822"/>
      <c r="Q114" s="286"/>
      <c r="R114" s="286">
        <v>2729.9</v>
      </c>
      <c r="S114" s="286">
        <v>2729.9</v>
      </c>
      <c r="T114" s="286"/>
    </row>
    <row r="115" spans="1:20" s="76" customFormat="1" ht="12.75">
      <c r="A115" s="937">
        <v>312</v>
      </c>
      <c r="B115" s="938" t="s">
        <v>28</v>
      </c>
      <c r="C115" s="939" t="s">
        <v>391</v>
      </c>
      <c r="D115" s="144"/>
      <c r="E115" s="288"/>
      <c r="F115" s="288"/>
      <c r="G115" s="288"/>
      <c r="H115" s="756"/>
      <c r="I115" s="288"/>
      <c r="J115" s="291"/>
      <c r="K115" s="820"/>
      <c r="L115" s="286"/>
      <c r="M115" s="822"/>
      <c r="N115" s="286"/>
      <c r="O115" s="286"/>
      <c r="P115" s="822"/>
      <c r="Q115" s="286"/>
      <c r="R115" s="286"/>
      <c r="S115" s="286">
        <v>96.5</v>
      </c>
      <c r="T115" s="286"/>
    </row>
    <row r="116" spans="1:20" s="76" customFormat="1" ht="12.75">
      <c r="A116" s="941">
        <v>312</v>
      </c>
      <c r="B116" s="942" t="s">
        <v>28</v>
      </c>
      <c r="C116" s="943" t="s">
        <v>392</v>
      </c>
      <c r="D116" s="144"/>
      <c r="E116" s="288"/>
      <c r="F116" s="288"/>
      <c r="G116" s="288"/>
      <c r="H116" s="756"/>
      <c r="I116" s="288"/>
      <c r="J116" s="291"/>
      <c r="K116" s="820"/>
      <c r="L116" s="286"/>
      <c r="M116" s="822"/>
      <c r="N116" s="286"/>
      <c r="O116" s="286"/>
      <c r="P116" s="823">
        <v>7380</v>
      </c>
      <c r="Q116" s="286">
        <v>4428.66</v>
      </c>
      <c r="R116" s="286">
        <v>7380</v>
      </c>
      <c r="S116" s="286">
        <v>7381.1</v>
      </c>
      <c r="T116" s="286"/>
    </row>
    <row r="117" spans="1:20" s="743" customFormat="1" ht="12.75">
      <c r="A117" s="940" t="s">
        <v>393</v>
      </c>
      <c r="B117" s="765"/>
      <c r="C117" s="766"/>
      <c r="D117" s="824">
        <f>D119</f>
        <v>5000</v>
      </c>
      <c r="E117" s="825">
        <v>0</v>
      </c>
      <c r="F117" s="826"/>
      <c r="G117" s="825">
        <v>0</v>
      </c>
      <c r="H117" s="825"/>
      <c r="I117" s="826">
        <v>0</v>
      </c>
      <c r="J117" s="826"/>
      <c r="K117" s="827">
        <f>K119+K118</f>
        <v>23673.52</v>
      </c>
      <c r="L117" s="828">
        <f>SUM(L118:L119)</f>
        <v>23673.52</v>
      </c>
      <c r="M117" s="829">
        <f>M118+M119</f>
        <v>0</v>
      </c>
      <c r="N117" s="396">
        <v>0</v>
      </c>
      <c r="O117" s="828">
        <v>0</v>
      </c>
      <c r="P117" s="830">
        <f>P118+P119</f>
        <v>0</v>
      </c>
      <c r="Q117" s="828">
        <v>0</v>
      </c>
      <c r="R117" s="828">
        <v>0</v>
      </c>
      <c r="S117" s="828">
        <v>0</v>
      </c>
      <c r="T117" s="714">
        <v>0</v>
      </c>
    </row>
    <row r="118" spans="1:20" s="743" customFormat="1" ht="12.75">
      <c r="A118" s="180">
        <v>311</v>
      </c>
      <c r="B118" s="179"/>
      <c r="C118" s="144" t="s">
        <v>394</v>
      </c>
      <c r="D118" s="136"/>
      <c r="E118" s="817"/>
      <c r="F118" s="817"/>
      <c r="G118" s="817"/>
      <c r="H118" s="818"/>
      <c r="I118" s="817"/>
      <c r="J118" s="819"/>
      <c r="K118" s="820">
        <v>2100</v>
      </c>
      <c r="L118" s="286">
        <v>2100</v>
      </c>
      <c r="M118" s="821">
        <v>0</v>
      </c>
      <c r="N118" s="286">
        <v>0</v>
      </c>
      <c r="O118" s="286">
        <v>0</v>
      </c>
      <c r="P118" s="821">
        <v>0</v>
      </c>
      <c r="Q118" s="286">
        <v>0</v>
      </c>
      <c r="R118" s="286">
        <v>0</v>
      </c>
      <c r="S118" s="286">
        <v>0</v>
      </c>
      <c r="T118" s="286"/>
    </row>
    <row r="119" spans="1:20" s="76" customFormat="1" ht="12.75">
      <c r="A119" s="180">
        <v>330</v>
      </c>
      <c r="B119" s="179"/>
      <c r="C119" s="303" t="s">
        <v>395</v>
      </c>
      <c r="D119" s="805">
        <v>5000</v>
      </c>
      <c r="E119" s="43">
        <v>0</v>
      </c>
      <c r="F119" s="43"/>
      <c r="G119" s="43">
        <v>0</v>
      </c>
      <c r="H119" s="488"/>
      <c r="I119" s="43">
        <v>0</v>
      </c>
      <c r="J119" s="43"/>
      <c r="K119" s="167">
        <v>21573.52</v>
      </c>
      <c r="L119" s="168">
        <v>21573.52</v>
      </c>
      <c r="M119" s="167">
        <v>0</v>
      </c>
      <c r="N119" s="168">
        <v>0</v>
      </c>
      <c r="O119" s="168">
        <v>0</v>
      </c>
      <c r="P119" s="167">
        <v>0</v>
      </c>
      <c r="Q119" s="168">
        <v>0</v>
      </c>
      <c r="R119" s="168">
        <v>0</v>
      </c>
      <c r="S119" s="168">
        <v>0</v>
      </c>
      <c r="T119" s="168"/>
    </row>
    <row r="120" spans="1:20" s="76" customFormat="1" ht="12.75">
      <c r="A120" s="51"/>
      <c r="B120" s="51"/>
      <c r="C120" s="51"/>
      <c r="D120" s="831"/>
      <c r="E120" s="803"/>
      <c r="F120" s="803"/>
      <c r="G120" s="803"/>
      <c r="H120" s="436"/>
      <c r="I120" s="803"/>
      <c r="J120" s="803"/>
      <c r="K120" s="167"/>
      <c r="L120" s="480"/>
      <c r="M120" s="832"/>
      <c r="N120" s="480"/>
      <c r="O120" s="480"/>
      <c r="P120" s="832"/>
      <c r="Q120" s="480"/>
      <c r="R120" s="480"/>
      <c r="S120" s="480"/>
      <c r="T120" s="480"/>
    </row>
    <row r="121" spans="1:20" s="76" customFormat="1" ht="12.75">
      <c r="A121" s="907" t="s">
        <v>396</v>
      </c>
      <c r="B121" s="907"/>
      <c r="C121" s="907"/>
      <c r="D121" s="833">
        <f>SUM(D93,D117)</f>
        <v>424450</v>
      </c>
      <c r="E121" s="798" t="e">
        <f>SUM(E93,E117)</f>
        <v>#REF!</v>
      </c>
      <c r="F121" s="751">
        <v>26.03</v>
      </c>
      <c r="G121" s="798" t="e">
        <f>SUM(G93,G117)</f>
        <v>#REF!</v>
      </c>
      <c r="H121" s="751">
        <v>52.36</v>
      </c>
      <c r="I121" s="798" t="e">
        <f>SUM(I93,I117)</f>
        <v>#REF!</v>
      </c>
      <c r="J121" s="751">
        <v>77.29</v>
      </c>
      <c r="K121" s="834">
        <f>SUM(K93,K117)</f>
        <v>541371.3099999999</v>
      </c>
      <c r="L121" s="835">
        <f>L93+L117</f>
        <v>540493.09</v>
      </c>
      <c r="M121" s="834">
        <f>M93+M117</f>
        <v>559688</v>
      </c>
      <c r="N121" s="835">
        <f>N93+N117</f>
        <v>127625.01999999999</v>
      </c>
      <c r="O121" s="835">
        <f>O93+O117</f>
        <v>259950.37</v>
      </c>
      <c r="P121" s="834">
        <f>P93+P117</f>
        <v>607635</v>
      </c>
      <c r="Q121" s="835">
        <f>Q117+Q93</f>
        <v>382303.6399999999</v>
      </c>
      <c r="R121" s="835">
        <f>R117+R93</f>
        <v>544865.77</v>
      </c>
      <c r="S121" s="835">
        <f>S117+S93</f>
        <v>551319.73</v>
      </c>
      <c r="T121" s="755">
        <f>S121/R121</f>
        <v>1.0118450457990782</v>
      </c>
    </row>
    <row r="122" spans="1:20" s="11" customFormat="1" ht="12.75">
      <c r="A122" s="541" t="s">
        <v>397</v>
      </c>
      <c r="B122" s="543"/>
      <c r="C122" s="836"/>
      <c r="D122" s="837">
        <f>SUM(D26,D121,D72)</f>
        <v>1272308</v>
      </c>
      <c r="E122" s="838" t="e">
        <f>SUM(E26,E72,E121)</f>
        <v>#REF!</v>
      </c>
      <c r="F122" s="838">
        <v>26.23</v>
      </c>
      <c r="G122" s="838" t="e">
        <f>SUM(G26,G72,G121)</f>
        <v>#REF!</v>
      </c>
      <c r="H122" s="838">
        <v>47.98</v>
      </c>
      <c r="I122" s="838" t="e">
        <f>SUM(I26,I72,I121)</f>
        <v>#REF!</v>
      </c>
      <c r="J122" s="839">
        <v>71.3</v>
      </c>
      <c r="K122" s="840">
        <f>SUM(K26,K121,K72)</f>
        <v>1370550.23</v>
      </c>
      <c r="L122" s="841">
        <f>L121+L72+L26</f>
        <v>1402630.69</v>
      </c>
      <c r="M122" s="840">
        <f>M26+M72+M121</f>
        <v>1402752</v>
      </c>
      <c r="N122" s="841">
        <f>N121+N72+N26</f>
        <v>378436.7</v>
      </c>
      <c r="O122" s="841">
        <f>O121+O72+O26</f>
        <v>689492.09</v>
      </c>
      <c r="P122" s="840">
        <f>P26+P72+P121</f>
        <v>1501901</v>
      </c>
      <c r="Q122" s="841">
        <f>Q121+Q72+Q26</f>
        <v>1010290.7</v>
      </c>
      <c r="R122" s="841">
        <f>R121+R72+R26</f>
        <v>1434963.77</v>
      </c>
      <c r="S122" s="841">
        <f>S121+S72+S26</f>
        <v>1450230.25</v>
      </c>
      <c r="T122" s="842">
        <f>S122/R122</f>
        <v>1.010638930626102</v>
      </c>
    </row>
    <row r="123" spans="11:18" ht="12.75" customHeight="1">
      <c r="K123" s="184"/>
      <c r="Q123" s="843"/>
      <c r="R123" s="843"/>
    </row>
    <row r="124" ht="12.75" customHeight="1">
      <c r="K124" s="184"/>
    </row>
    <row r="125" ht="12.75" customHeight="1">
      <c r="K125" s="184"/>
    </row>
    <row r="126" ht="12.75" customHeight="1">
      <c r="K126" s="184"/>
    </row>
    <row r="127" ht="12.75" customHeight="1">
      <c r="K127" s="184"/>
    </row>
    <row r="128" ht="12.75" customHeight="1">
      <c r="K128" s="184"/>
    </row>
    <row r="129" ht="12.75" customHeight="1">
      <c r="K129" s="184"/>
    </row>
    <row r="130" ht="12.75" customHeight="1">
      <c r="K130" s="184"/>
    </row>
    <row r="131" ht="12.75" customHeight="1">
      <c r="K131" s="184"/>
    </row>
    <row r="132" ht="12.75" customHeight="1">
      <c r="K132" s="184"/>
    </row>
    <row r="133" ht="12.75" customHeight="1">
      <c r="K133" s="184"/>
    </row>
    <row r="134" ht="12.75" customHeight="1">
      <c r="K134" s="184"/>
    </row>
    <row r="135" ht="12.75" customHeight="1">
      <c r="K135" s="184"/>
    </row>
    <row r="136" ht="12.75" customHeight="1">
      <c r="K136" s="184"/>
    </row>
    <row r="137" ht="12.75" customHeight="1" hidden="1">
      <c r="K137" s="184"/>
    </row>
    <row r="138" ht="12.75" customHeight="1" hidden="1">
      <c r="K138" s="184"/>
    </row>
    <row r="139" ht="12.75" customHeight="1" hidden="1">
      <c r="K139" s="184"/>
    </row>
    <row r="140" ht="12.75" customHeight="1">
      <c r="K140" s="184"/>
    </row>
    <row r="141" spans="3:11" ht="12.75" customHeight="1">
      <c r="C141" s="696" t="s">
        <v>314</v>
      </c>
      <c r="K141" s="184"/>
    </row>
    <row r="142" spans="11:14" ht="12.75" customHeight="1">
      <c r="K142" s="905" t="s">
        <v>337</v>
      </c>
      <c r="L142" s="905"/>
      <c r="M142" s="905"/>
      <c r="N142" s="905"/>
    </row>
    <row r="143" ht="12.75" customHeight="1"/>
    <row r="144" spans="1:20" s="76" customFormat="1" ht="51" customHeight="1">
      <c r="A144" s="700" t="s">
        <v>314</v>
      </c>
      <c r="B144" s="844"/>
      <c r="C144" s="845"/>
      <c r="D144" s="846">
        <v>2012</v>
      </c>
      <c r="E144" s="704" t="s">
        <v>4</v>
      </c>
      <c r="F144" s="21" t="s">
        <v>5</v>
      </c>
      <c r="G144" s="704" t="s">
        <v>6</v>
      </c>
      <c r="H144" s="21" t="s">
        <v>5</v>
      </c>
      <c r="I144" s="704" t="s">
        <v>7</v>
      </c>
      <c r="J144" s="21" t="s">
        <v>5</v>
      </c>
      <c r="K144" s="19" t="s">
        <v>8</v>
      </c>
      <c r="L144" s="20" t="s">
        <v>9</v>
      </c>
      <c r="M144" s="21">
        <v>2013</v>
      </c>
      <c r="N144" s="20" t="s">
        <v>10</v>
      </c>
      <c r="O144" s="20" t="s">
        <v>11</v>
      </c>
      <c r="P144" s="21" t="s">
        <v>12</v>
      </c>
      <c r="Q144" s="20" t="s">
        <v>13</v>
      </c>
      <c r="R144" s="762" t="s">
        <v>14</v>
      </c>
      <c r="S144" s="20" t="s">
        <v>15</v>
      </c>
      <c r="T144" s="23" t="s">
        <v>5</v>
      </c>
    </row>
    <row r="145" spans="1:20" ht="12.75">
      <c r="A145" s="39">
        <v>231</v>
      </c>
      <c r="B145" s="60"/>
      <c r="C145" s="847" t="s">
        <v>398</v>
      </c>
      <c r="D145" s="282">
        <v>0</v>
      </c>
      <c r="E145" s="331">
        <v>91</v>
      </c>
      <c r="F145" s="63"/>
      <c r="G145" s="331">
        <v>91</v>
      </c>
      <c r="H145" s="848"/>
      <c r="I145" s="63">
        <v>100</v>
      </c>
      <c r="J145" s="63"/>
      <c r="K145" s="282">
        <v>0</v>
      </c>
      <c r="L145" s="286"/>
      <c r="M145" s="63">
        <v>0</v>
      </c>
      <c r="N145" s="849">
        <v>0</v>
      </c>
      <c r="O145" s="286"/>
      <c r="P145" s="63">
        <v>0</v>
      </c>
      <c r="Q145" s="286"/>
      <c r="R145" s="286">
        <v>0</v>
      </c>
      <c r="S145" s="286">
        <v>0</v>
      </c>
      <c r="T145" s="286"/>
    </row>
    <row r="146" spans="1:20" ht="12.75">
      <c r="A146" s="114">
        <v>233</v>
      </c>
      <c r="B146" s="115"/>
      <c r="C146" s="850" t="s">
        <v>399</v>
      </c>
      <c r="D146" s="136">
        <v>3000</v>
      </c>
      <c r="E146" s="849">
        <v>0</v>
      </c>
      <c r="F146" s="849"/>
      <c r="G146" s="849">
        <v>0</v>
      </c>
      <c r="H146" s="851"/>
      <c r="I146" s="849">
        <v>0</v>
      </c>
      <c r="J146" s="849"/>
      <c r="K146" s="282">
        <v>3000</v>
      </c>
      <c r="L146" s="286"/>
      <c r="M146" s="849">
        <v>0</v>
      </c>
      <c r="N146" s="849">
        <v>0</v>
      </c>
      <c r="O146" s="286"/>
      <c r="P146" s="849">
        <v>0</v>
      </c>
      <c r="Q146" s="286"/>
      <c r="R146" s="286">
        <v>6800</v>
      </c>
      <c r="S146" s="286">
        <v>6805</v>
      </c>
      <c r="T146" s="286"/>
    </row>
    <row r="147" spans="1:20" ht="12.75">
      <c r="A147" s="906" t="s">
        <v>366</v>
      </c>
      <c r="B147" s="906"/>
      <c r="C147" s="906"/>
      <c r="D147" s="232">
        <f>SUM(D145,D146)</f>
        <v>3000</v>
      </c>
      <c r="E147" s="251">
        <f>SUM(E145,E146)</f>
        <v>91</v>
      </c>
      <c r="F147" s="234">
        <v>0.91</v>
      </c>
      <c r="G147" s="251">
        <v>91</v>
      </c>
      <c r="H147" s="234">
        <v>0.91</v>
      </c>
      <c r="I147" s="251">
        <v>100</v>
      </c>
      <c r="J147" s="234">
        <v>1</v>
      </c>
      <c r="K147" s="232">
        <f>SUM(K145,K146)</f>
        <v>3000</v>
      </c>
      <c r="L147" s="234">
        <f>L145+L146</f>
        <v>0</v>
      </c>
      <c r="M147" s="251">
        <v>0</v>
      </c>
      <c r="N147" s="251">
        <v>0</v>
      </c>
      <c r="O147" s="234">
        <f>O145+O146</f>
        <v>0</v>
      </c>
      <c r="P147" s="251">
        <v>0</v>
      </c>
      <c r="Q147" s="234">
        <f>Q145+Q146</f>
        <v>0</v>
      </c>
      <c r="R147" s="234">
        <v>6800</v>
      </c>
      <c r="S147" s="234">
        <f>S145+S146</f>
        <v>6805</v>
      </c>
      <c r="T147" s="755">
        <f>S147/R147</f>
        <v>1.000735294117647</v>
      </c>
    </row>
    <row r="148" spans="1:10" ht="12.75">
      <c r="A148" s="135"/>
      <c r="B148" s="135"/>
      <c r="C148" s="852"/>
      <c r="E148" s="183"/>
      <c r="F148" s="183"/>
      <c r="G148" s="183"/>
      <c r="H148" s="314"/>
      <c r="I148" s="183"/>
      <c r="J148" s="183"/>
    </row>
    <row r="149" spans="1:14" ht="15.75">
      <c r="A149" s="135"/>
      <c r="B149" s="135"/>
      <c r="C149" s="852"/>
      <c r="D149" s="183"/>
      <c r="E149" s="183"/>
      <c r="F149" s="183"/>
      <c r="G149" s="183"/>
      <c r="H149" s="314"/>
      <c r="I149" s="183"/>
      <c r="J149" s="183"/>
      <c r="K149" s="905" t="s">
        <v>367</v>
      </c>
      <c r="L149" s="905"/>
      <c r="M149" s="905"/>
      <c r="N149" s="905"/>
    </row>
    <row r="150" spans="1:10" ht="12.75">
      <c r="A150" s="135"/>
      <c r="B150" s="135"/>
      <c r="C150" s="852"/>
      <c r="E150" s="183"/>
      <c r="F150" s="183"/>
      <c r="G150" s="183"/>
      <c r="H150" s="314"/>
      <c r="I150" s="183"/>
      <c r="J150" s="183"/>
    </row>
    <row r="151" spans="1:20" ht="25.5">
      <c r="A151" s="700" t="s">
        <v>314</v>
      </c>
      <c r="B151" s="844"/>
      <c r="C151" s="845"/>
      <c r="D151" s="846">
        <v>2012</v>
      </c>
      <c r="E151" s="704" t="s">
        <v>4</v>
      </c>
      <c r="F151" s="21" t="s">
        <v>5</v>
      </c>
      <c r="G151" s="704" t="s">
        <v>6</v>
      </c>
      <c r="H151" s="21" t="s">
        <v>5</v>
      </c>
      <c r="I151" s="704" t="s">
        <v>7</v>
      </c>
      <c r="J151" s="21" t="s">
        <v>5</v>
      </c>
      <c r="K151" s="19" t="s">
        <v>8</v>
      </c>
      <c r="L151" s="20" t="s">
        <v>400</v>
      </c>
      <c r="M151" s="21">
        <v>2013</v>
      </c>
      <c r="N151" s="20" t="s">
        <v>10</v>
      </c>
      <c r="O151" s="20" t="s">
        <v>11</v>
      </c>
      <c r="P151" s="21" t="s">
        <v>12</v>
      </c>
      <c r="Q151" s="20" t="s">
        <v>13</v>
      </c>
      <c r="R151" s="762" t="s">
        <v>14</v>
      </c>
      <c r="S151" s="20" t="s">
        <v>15</v>
      </c>
      <c r="T151" s="23" t="s">
        <v>5</v>
      </c>
    </row>
    <row r="152" spans="1:20" ht="12.75">
      <c r="A152" s="39">
        <v>322</v>
      </c>
      <c r="B152" s="60"/>
      <c r="C152" s="847" t="s">
        <v>401</v>
      </c>
      <c r="D152" s="282">
        <v>0</v>
      </c>
      <c r="E152" s="61">
        <v>0</v>
      </c>
      <c r="F152" s="61"/>
      <c r="G152" s="61"/>
      <c r="H152" s="406"/>
      <c r="I152" s="61">
        <v>0</v>
      </c>
      <c r="J152" s="66"/>
      <c r="K152" s="820">
        <v>0</v>
      </c>
      <c r="L152" s="286">
        <v>0</v>
      </c>
      <c r="M152" s="66"/>
      <c r="N152" s="286"/>
      <c r="O152" s="286"/>
      <c r="P152" s="66"/>
      <c r="Q152" s="286"/>
      <c r="R152" s="286">
        <v>0</v>
      </c>
      <c r="S152" s="286">
        <v>0</v>
      </c>
      <c r="T152" s="286"/>
    </row>
    <row r="153" spans="1:20" ht="12.75">
      <c r="A153" s="39">
        <v>322</v>
      </c>
      <c r="B153" s="60"/>
      <c r="C153" s="847" t="s">
        <v>402</v>
      </c>
      <c r="D153" s="136">
        <v>0</v>
      </c>
      <c r="E153" s="63">
        <v>0</v>
      </c>
      <c r="F153" s="61"/>
      <c r="G153" s="63"/>
      <c r="H153" s="400"/>
      <c r="I153" s="61">
        <v>179355</v>
      </c>
      <c r="J153" s="665"/>
      <c r="K153" s="820">
        <v>0</v>
      </c>
      <c r="L153" s="286">
        <v>0</v>
      </c>
      <c r="M153" s="66"/>
      <c r="N153" s="286"/>
      <c r="O153" s="286"/>
      <c r="P153" s="66"/>
      <c r="Q153" s="286"/>
      <c r="R153" s="286">
        <v>0</v>
      </c>
      <c r="S153" s="286">
        <v>0</v>
      </c>
      <c r="T153" s="286"/>
    </row>
    <row r="154" spans="1:20" ht="12.75">
      <c r="A154" s="39">
        <v>322</v>
      </c>
      <c r="B154" s="60"/>
      <c r="C154" s="847" t="s">
        <v>403</v>
      </c>
      <c r="D154" s="853">
        <v>50000</v>
      </c>
      <c r="E154" s="61">
        <v>0</v>
      </c>
      <c r="F154" s="61"/>
      <c r="G154" s="61"/>
      <c r="H154" s="406"/>
      <c r="I154" s="61"/>
      <c r="J154" s="66"/>
      <c r="K154" s="820">
        <v>0</v>
      </c>
      <c r="L154" s="66">
        <v>0</v>
      </c>
      <c r="M154" s="665">
        <v>65000</v>
      </c>
      <c r="N154" s="66"/>
      <c r="O154" s="66"/>
      <c r="P154" s="665">
        <v>65000</v>
      </c>
      <c r="Q154" s="66">
        <v>0</v>
      </c>
      <c r="R154" s="66">
        <v>0</v>
      </c>
      <c r="S154" s="66">
        <v>0</v>
      </c>
      <c r="T154" s="66"/>
    </row>
    <row r="155" spans="1:20" ht="12.75">
      <c r="A155" s="39">
        <v>322</v>
      </c>
      <c r="B155" s="60"/>
      <c r="C155" s="847" t="s">
        <v>404</v>
      </c>
      <c r="D155" s="854">
        <v>180000</v>
      </c>
      <c r="E155" s="61">
        <v>0</v>
      </c>
      <c r="F155" s="61"/>
      <c r="G155" s="61"/>
      <c r="H155" s="406"/>
      <c r="I155" s="61"/>
      <c r="J155" s="66"/>
      <c r="K155" s="820">
        <v>179660.04</v>
      </c>
      <c r="L155" s="286">
        <v>179660.04</v>
      </c>
      <c r="M155" s="66"/>
      <c r="N155" s="286"/>
      <c r="O155" s="286"/>
      <c r="P155" s="66"/>
      <c r="Q155" s="286"/>
      <c r="R155" s="286">
        <v>0</v>
      </c>
      <c r="S155" s="286">
        <v>0</v>
      </c>
      <c r="T155" s="286"/>
    </row>
    <row r="156" spans="1:20" ht="12.75">
      <c r="A156" s="39">
        <v>332</v>
      </c>
      <c r="B156" s="60"/>
      <c r="C156" s="847" t="s">
        <v>405</v>
      </c>
      <c r="D156" s="61">
        <v>310744</v>
      </c>
      <c r="E156" s="61">
        <v>0</v>
      </c>
      <c r="F156" s="61"/>
      <c r="G156" s="61"/>
      <c r="H156" s="406"/>
      <c r="I156" s="61"/>
      <c r="J156" s="66"/>
      <c r="K156" s="820">
        <v>200000</v>
      </c>
      <c r="L156" s="286">
        <v>200743.19</v>
      </c>
      <c r="M156" s="66">
        <v>100000</v>
      </c>
      <c r="N156" s="945"/>
      <c r="O156" s="946"/>
      <c r="P156" s="947">
        <v>100000</v>
      </c>
      <c r="Q156" s="948">
        <v>0</v>
      </c>
      <c r="R156" s="949">
        <v>108355.67</v>
      </c>
      <c r="S156" s="949">
        <v>108355.67</v>
      </c>
      <c r="T156" s="950"/>
    </row>
    <row r="157" spans="1:20" ht="12.75">
      <c r="A157" s="39">
        <v>332</v>
      </c>
      <c r="B157" s="60"/>
      <c r="C157" s="144" t="s">
        <v>406</v>
      </c>
      <c r="D157" s="292">
        <v>41000</v>
      </c>
      <c r="E157" s="63">
        <v>0</v>
      </c>
      <c r="F157" s="63"/>
      <c r="G157" s="63">
        <v>51847</v>
      </c>
      <c r="H157" s="400"/>
      <c r="I157" s="63">
        <v>51847</v>
      </c>
      <c r="J157" s="140"/>
      <c r="K157" s="820">
        <v>34114.85</v>
      </c>
      <c r="L157" s="855">
        <v>34114.85</v>
      </c>
      <c r="M157" s="731"/>
      <c r="N157" s="178"/>
      <c r="O157" s="855"/>
      <c r="P157" s="731"/>
      <c r="Q157" s="855"/>
      <c r="R157" s="855">
        <v>0</v>
      </c>
      <c r="S157" s="855">
        <v>0</v>
      </c>
      <c r="T157" s="855"/>
    </row>
    <row r="158" spans="1:20" ht="12.75">
      <c r="A158" s="39">
        <v>322</v>
      </c>
      <c r="B158" s="60"/>
      <c r="C158" s="144" t="s">
        <v>407</v>
      </c>
      <c r="D158" s="136"/>
      <c r="E158" s="817"/>
      <c r="F158" s="817"/>
      <c r="G158" s="817"/>
      <c r="H158" s="818"/>
      <c r="I158" s="817"/>
      <c r="J158" s="819"/>
      <c r="K158" s="820">
        <v>5000</v>
      </c>
      <c r="L158" s="286">
        <v>5000</v>
      </c>
      <c r="M158" s="732"/>
      <c r="N158" s="856"/>
      <c r="O158" s="286"/>
      <c r="P158" s="857">
        <v>3000</v>
      </c>
      <c r="Q158" s="286">
        <v>3000</v>
      </c>
      <c r="R158" s="286">
        <v>3000</v>
      </c>
      <c r="S158" s="286">
        <v>3000</v>
      </c>
      <c r="T158" s="286"/>
    </row>
    <row r="159" spans="1:20" ht="12.75">
      <c r="A159" s="39">
        <v>332</v>
      </c>
      <c r="B159" s="60"/>
      <c r="C159" s="144" t="s">
        <v>408</v>
      </c>
      <c r="D159" s="136"/>
      <c r="E159" s="817"/>
      <c r="F159" s="817"/>
      <c r="G159" s="817"/>
      <c r="H159" s="818"/>
      <c r="I159" s="817"/>
      <c r="J159" s="819"/>
      <c r="K159" s="820"/>
      <c r="L159" s="286"/>
      <c r="M159" s="732">
        <v>475000</v>
      </c>
      <c r="N159" s="286"/>
      <c r="O159" s="286"/>
      <c r="P159" s="732">
        <v>475000</v>
      </c>
      <c r="Q159" s="286">
        <v>0</v>
      </c>
      <c r="R159" s="286">
        <v>6365</v>
      </c>
      <c r="S159" s="286">
        <v>6365</v>
      </c>
      <c r="T159" s="286"/>
    </row>
    <row r="160" spans="1:20" ht="12.75">
      <c r="A160" s="39">
        <v>332</v>
      </c>
      <c r="B160" s="60"/>
      <c r="C160" s="144" t="s">
        <v>409</v>
      </c>
      <c r="D160" s="136"/>
      <c r="E160" s="817"/>
      <c r="F160" s="817"/>
      <c r="G160" s="817"/>
      <c r="H160" s="818"/>
      <c r="I160" s="817"/>
      <c r="J160" s="819"/>
      <c r="K160" s="820"/>
      <c r="L160" s="66"/>
      <c r="M160" s="732"/>
      <c r="N160" s="286"/>
      <c r="O160" s="66"/>
      <c r="P160" s="732"/>
      <c r="Q160" s="66"/>
      <c r="R160" s="66">
        <v>0</v>
      </c>
      <c r="S160" s="66">
        <v>0</v>
      </c>
      <c r="T160" s="66"/>
    </row>
    <row r="161" spans="1:20" ht="12.75">
      <c r="A161" s="39">
        <v>239</v>
      </c>
      <c r="B161" s="60" t="s">
        <v>410</v>
      </c>
      <c r="C161" s="144" t="s">
        <v>411</v>
      </c>
      <c r="D161" s="858"/>
      <c r="E161" s="288"/>
      <c r="F161" s="288"/>
      <c r="G161" s="288"/>
      <c r="H161" s="756"/>
      <c r="I161" s="288"/>
      <c r="J161" s="291"/>
      <c r="K161" s="820"/>
      <c r="L161" s="855"/>
      <c r="M161" s="291"/>
      <c r="N161" s="286">
        <v>1069.62</v>
      </c>
      <c r="O161" s="855">
        <v>2124.78</v>
      </c>
      <c r="P161" s="859">
        <v>2125</v>
      </c>
      <c r="Q161" s="855">
        <v>2124.78</v>
      </c>
      <c r="R161" s="855">
        <v>2125</v>
      </c>
      <c r="S161" s="855">
        <v>2124.78</v>
      </c>
      <c r="T161" s="855"/>
    </row>
    <row r="162" spans="1:20" ht="12.75">
      <c r="A162" s="909" t="s">
        <v>396</v>
      </c>
      <c r="B162" s="909"/>
      <c r="C162" s="909"/>
      <c r="D162" s="860">
        <f>SUM(D152,D153,D154,D155,D156,D157)</f>
        <v>581744</v>
      </c>
      <c r="E162" s="833">
        <v>0</v>
      </c>
      <c r="F162" s="833">
        <v>0</v>
      </c>
      <c r="G162" s="833">
        <v>51847</v>
      </c>
      <c r="H162" s="833">
        <v>4.1</v>
      </c>
      <c r="I162" s="833">
        <f>SUM(I152,I153,I154,I155,I156,I157)</f>
        <v>231202</v>
      </c>
      <c r="J162" s="833">
        <v>18.27</v>
      </c>
      <c r="K162" s="861">
        <f>SUM(K152,K153,K154,K155,K156,K157,K158)</f>
        <v>418774.89</v>
      </c>
      <c r="L162" s="862">
        <f aca="true" t="shared" si="3" ref="L162:Q162">SUM(L152:L161)</f>
        <v>419518.07999999996</v>
      </c>
      <c r="M162" s="835">
        <f t="shared" si="3"/>
        <v>640000</v>
      </c>
      <c r="N162" s="862">
        <f t="shared" si="3"/>
        <v>1069.62</v>
      </c>
      <c r="O162" s="862">
        <f t="shared" si="3"/>
        <v>2124.78</v>
      </c>
      <c r="P162" s="835">
        <f t="shared" si="3"/>
        <v>645125</v>
      </c>
      <c r="Q162" s="862">
        <f t="shared" si="3"/>
        <v>5124.780000000001</v>
      </c>
      <c r="R162" s="862">
        <f>SUM(R152:R161)</f>
        <v>119845.67</v>
      </c>
      <c r="S162" s="862">
        <f>SUM(SUM(S152:S161))</f>
        <v>119845.45</v>
      </c>
      <c r="T162" s="755">
        <f>S162/R162</f>
        <v>0.999998164305811</v>
      </c>
    </row>
    <row r="163" spans="1:20" ht="12.75">
      <c r="A163" s="541" t="s">
        <v>412</v>
      </c>
      <c r="B163" s="542"/>
      <c r="C163" s="836"/>
      <c r="D163" s="863">
        <f>SUM(D147,D162)</f>
        <v>584744</v>
      </c>
      <c r="E163" s="838">
        <v>91</v>
      </c>
      <c r="F163" s="841">
        <v>0.01</v>
      </c>
      <c r="G163" s="838">
        <v>51932</v>
      </c>
      <c r="H163" s="841">
        <v>4.08</v>
      </c>
      <c r="I163" s="838">
        <f>SUM(I147,I162)</f>
        <v>231302</v>
      </c>
      <c r="J163" s="841">
        <v>18.14</v>
      </c>
      <c r="K163" s="864">
        <f>SUM(K147,K162)</f>
        <v>421774.89</v>
      </c>
      <c r="L163" s="865">
        <f>L162+L147</f>
        <v>419518.07999999996</v>
      </c>
      <c r="M163" s="841">
        <f>M147+M162</f>
        <v>640000</v>
      </c>
      <c r="N163" s="865">
        <f>N162+N147</f>
        <v>1069.62</v>
      </c>
      <c r="O163" s="865">
        <f>O162+O147</f>
        <v>2124.78</v>
      </c>
      <c r="P163" s="841">
        <f>P147+P162</f>
        <v>645125</v>
      </c>
      <c r="Q163" s="865">
        <f>Q162+Q147</f>
        <v>5124.780000000001</v>
      </c>
      <c r="R163" s="865">
        <f>R162+R147</f>
        <v>126645.67</v>
      </c>
      <c r="S163" s="865">
        <f>S162+S147</f>
        <v>126650.45</v>
      </c>
      <c r="T163" s="842">
        <f>S163/R163</f>
        <v>1.0000377430985206</v>
      </c>
    </row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7" ht="15.75">
      <c r="C187" s="696" t="s">
        <v>315</v>
      </c>
    </row>
    <row r="188" ht="15.75">
      <c r="C188" s="866"/>
    </row>
    <row r="189" spans="3:14" ht="15.75">
      <c r="C189" s="866"/>
      <c r="I189" s="910" t="s">
        <v>413</v>
      </c>
      <c r="J189" s="910"/>
      <c r="K189" s="910"/>
      <c r="L189" s="910"/>
      <c r="M189" s="910"/>
      <c r="N189" s="910"/>
    </row>
    <row r="191" spans="1:20" ht="51" customHeight="1">
      <c r="A191" s="700" t="s">
        <v>315</v>
      </c>
      <c r="B191" s="844"/>
      <c r="C191" s="845"/>
      <c r="D191" s="846">
        <v>2012</v>
      </c>
      <c r="E191" s="704" t="s">
        <v>4</v>
      </c>
      <c r="F191" s="21" t="s">
        <v>5</v>
      </c>
      <c r="G191" s="704" t="s">
        <v>6</v>
      </c>
      <c r="H191" s="21" t="s">
        <v>5</v>
      </c>
      <c r="I191" s="704" t="s">
        <v>7</v>
      </c>
      <c r="J191" s="21" t="s">
        <v>5</v>
      </c>
      <c r="K191" s="19" t="s">
        <v>8</v>
      </c>
      <c r="L191" s="20" t="s">
        <v>9</v>
      </c>
      <c r="M191" s="21">
        <v>2013</v>
      </c>
      <c r="N191" s="20" t="s">
        <v>10</v>
      </c>
      <c r="O191" s="20" t="s">
        <v>11</v>
      </c>
      <c r="P191" s="21" t="s">
        <v>12</v>
      </c>
      <c r="Q191" s="20" t="s">
        <v>13</v>
      </c>
      <c r="R191" s="762" t="s">
        <v>14</v>
      </c>
      <c r="S191" s="20" t="s">
        <v>15</v>
      </c>
      <c r="T191" s="23" t="s">
        <v>5</v>
      </c>
    </row>
    <row r="192" spans="1:20" ht="12.75">
      <c r="A192" s="39">
        <v>453</v>
      </c>
      <c r="B192" s="60"/>
      <c r="C192" s="144" t="s">
        <v>414</v>
      </c>
      <c r="D192" s="136"/>
      <c r="E192" s="331">
        <v>0</v>
      </c>
      <c r="F192" s="202"/>
      <c r="G192" s="331">
        <v>0</v>
      </c>
      <c r="H192" s="867"/>
      <c r="I192" s="331">
        <v>0</v>
      </c>
      <c r="J192" s="202"/>
      <c r="K192" s="136"/>
      <c r="L192" s="136"/>
      <c r="M192" s="331">
        <v>0</v>
      </c>
      <c r="N192" s="61">
        <v>0</v>
      </c>
      <c r="O192" s="136">
        <v>0</v>
      </c>
      <c r="P192" s="331">
        <v>0</v>
      </c>
      <c r="Q192" s="136">
        <v>0</v>
      </c>
      <c r="R192" s="136">
        <v>0</v>
      </c>
      <c r="S192" s="136"/>
      <c r="T192" s="136"/>
    </row>
    <row r="193" spans="1:20" ht="12.75">
      <c r="A193" s="39">
        <v>454</v>
      </c>
      <c r="B193" s="60" t="s">
        <v>28</v>
      </c>
      <c r="C193" s="144" t="s">
        <v>415</v>
      </c>
      <c r="D193" s="292"/>
      <c r="E193" s="63">
        <v>0</v>
      </c>
      <c r="F193" s="202"/>
      <c r="G193" s="63">
        <v>0</v>
      </c>
      <c r="H193" s="400"/>
      <c r="I193" s="331">
        <v>0</v>
      </c>
      <c r="J193" s="202"/>
      <c r="K193" s="136"/>
      <c r="L193" s="292"/>
      <c r="M193" s="331">
        <v>0</v>
      </c>
      <c r="N193" s="295">
        <v>0</v>
      </c>
      <c r="O193" s="292">
        <v>0</v>
      </c>
      <c r="P193" s="331">
        <v>0</v>
      </c>
      <c r="Q193" s="292">
        <v>0</v>
      </c>
      <c r="R193" s="292">
        <v>0</v>
      </c>
      <c r="S193" s="292"/>
      <c r="T193" s="292"/>
    </row>
    <row r="194" spans="1:20" ht="12.75">
      <c r="A194" s="114">
        <v>454</v>
      </c>
      <c r="B194" s="115" t="s">
        <v>30</v>
      </c>
      <c r="C194" s="868" t="s">
        <v>416</v>
      </c>
      <c r="D194" s="858"/>
      <c r="E194" s="869">
        <v>0</v>
      </c>
      <c r="F194" s="870"/>
      <c r="G194" s="869">
        <v>0</v>
      </c>
      <c r="H194" s="871"/>
      <c r="I194" s="869">
        <v>0</v>
      </c>
      <c r="J194" s="870"/>
      <c r="K194" s="136"/>
      <c r="L194" s="858"/>
      <c r="M194" s="869">
        <v>0</v>
      </c>
      <c r="N194" s="872">
        <v>0</v>
      </c>
      <c r="O194" s="858">
        <v>0</v>
      </c>
      <c r="P194" s="869">
        <v>0</v>
      </c>
      <c r="Q194" s="858">
        <v>0</v>
      </c>
      <c r="R194" s="858">
        <v>0</v>
      </c>
      <c r="S194" s="858"/>
      <c r="T194" s="858"/>
    </row>
    <row r="195" spans="1:20" ht="12.75">
      <c r="A195" s="873" t="s">
        <v>417</v>
      </c>
      <c r="B195" s="874"/>
      <c r="C195" s="875"/>
      <c r="D195" s="232">
        <f>SUM(D192,D193,D194)</f>
        <v>0</v>
      </c>
      <c r="E195" s="751">
        <v>0</v>
      </c>
      <c r="F195" s="232"/>
      <c r="G195" s="209">
        <v>0</v>
      </c>
      <c r="H195" s="209"/>
      <c r="I195" s="232">
        <v>0</v>
      </c>
      <c r="J195" s="232"/>
      <c r="K195" s="232">
        <f>SUM(K192,K193,K194)</f>
        <v>0</v>
      </c>
      <c r="L195" s="232"/>
      <c r="M195" s="232">
        <v>0</v>
      </c>
      <c r="N195" s="251">
        <v>0</v>
      </c>
      <c r="O195" s="232">
        <v>0</v>
      </c>
      <c r="P195" s="232">
        <v>0</v>
      </c>
      <c r="Q195" s="232">
        <f>SUM(Q192:Q194)</f>
        <v>0</v>
      </c>
      <c r="R195" s="232">
        <v>0</v>
      </c>
      <c r="S195" s="232">
        <v>0</v>
      </c>
      <c r="T195" s="232">
        <v>0</v>
      </c>
    </row>
    <row r="196" spans="1:10" ht="12.75">
      <c r="A196" s="135"/>
      <c r="B196" s="135"/>
      <c r="C196" s="135"/>
      <c r="E196" s="852"/>
      <c r="F196" s="852"/>
      <c r="G196" s="852"/>
      <c r="H196" s="876"/>
      <c r="I196" s="852"/>
      <c r="J196" s="852"/>
    </row>
    <row r="197" spans="1:20" ht="12.75">
      <c r="A197" s="135"/>
      <c r="B197" s="135"/>
      <c r="C197" s="135"/>
      <c r="D197" s="877"/>
      <c r="E197" s="852"/>
      <c r="F197" s="852"/>
      <c r="G197" s="877" t="s">
        <v>418</v>
      </c>
      <c r="H197" s="877"/>
      <c r="I197" s="877"/>
      <c r="J197" s="878"/>
      <c r="K197" s="877"/>
      <c r="L197" s="877"/>
      <c r="M197" s="877"/>
      <c r="N197" s="879"/>
      <c r="O197" s="877"/>
      <c r="P197" s="877"/>
      <c r="Q197" s="877"/>
      <c r="R197" s="877"/>
      <c r="S197" s="877"/>
      <c r="T197" s="877"/>
    </row>
    <row r="198" spans="1:10" ht="12.75">
      <c r="A198" s="135"/>
      <c r="B198" s="135"/>
      <c r="C198" s="135"/>
      <c r="E198" s="852"/>
      <c r="F198" s="852"/>
      <c r="G198" s="852"/>
      <c r="H198" s="876"/>
      <c r="I198" s="852"/>
      <c r="J198" s="852"/>
    </row>
    <row r="199" spans="1:20" ht="25.5">
      <c r="A199" s="700" t="s">
        <v>315</v>
      </c>
      <c r="B199" s="844"/>
      <c r="C199" s="845"/>
      <c r="D199" s="804">
        <v>2012</v>
      </c>
      <c r="E199" s="704" t="s">
        <v>4</v>
      </c>
      <c r="F199" s="21" t="s">
        <v>5</v>
      </c>
      <c r="G199" s="704" t="s">
        <v>6</v>
      </c>
      <c r="H199" s="21" t="s">
        <v>5</v>
      </c>
      <c r="I199" s="704" t="s">
        <v>7</v>
      </c>
      <c r="J199" s="21" t="s">
        <v>5</v>
      </c>
      <c r="K199" s="19" t="s">
        <v>8</v>
      </c>
      <c r="L199" s="20" t="s">
        <v>9</v>
      </c>
      <c r="M199" s="21">
        <v>2013</v>
      </c>
      <c r="N199" s="20" t="s">
        <v>10</v>
      </c>
      <c r="O199" s="20" t="s">
        <v>11</v>
      </c>
      <c r="P199" s="21" t="s">
        <v>12</v>
      </c>
      <c r="Q199" s="20" t="s">
        <v>13</v>
      </c>
      <c r="R199" s="762" t="s">
        <v>14</v>
      </c>
      <c r="S199" s="20" t="s">
        <v>15</v>
      </c>
      <c r="T199" s="23" t="s">
        <v>5</v>
      </c>
    </row>
    <row r="200" spans="1:20" ht="12.75">
      <c r="A200" s="39">
        <v>513</v>
      </c>
      <c r="B200" s="60" t="s">
        <v>30</v>
      </c>
      <c r="C200" s="144" t="s">
        <v>419</v>
      </c>
      <c r="D200" s="872">
        <v>310000</v>
      </c>
      <c r="E200" s="63">
        <v>246629</v>
      </c>
      <c r="F200" s="176"/>
      <c r="G200" s="63">
        <v>246629</v>
      </c>
      <c r="H200" s="880"/>
      <c r="I200" s="63">
        <v>246629</v>
      </c>
      <c r="J200" s="176"/>
      <c r="K200" s="66">
        <v>310000</v>
      </c>
      <c r="L200" s="48">
        <v>310000</v>
      </c>
      <c r="M200" s="63">
        <v>0</v>
      </c>
      <c r="N200" s="42">
        <v>0</v>
      </c>
      <c r="O200" s="48">
        <v>0</v>
      </c>
      <c r="P200" s="63">
        <v>0</v>
      </c>
      <c r="Q200" s="48">
        <v>0</v>
      </c>
      <c r="R200" s="48">
        <v>0</v>
      </c>
      <c r="S200" s="48"/>
      <c r="T200" s="48"/>
    </row>
    <row r="201" spans="1:20" ht="12.75">
      <c r="A201" s="114">
        <v>514</v>
      </c>
      <c r="B201" s="115" t="s">
        <v>30</v>
      </c>
      <c r="C201" s="868" t="s">
        <v>420</v>
      </c>
      <c r="D201" s="61">
        <v>0</v>
      </c>
      <c r="E201" s="283">
        <v>0</v>
      </c>
      <c r="F201" s="881"/>
      <c r="G201" s="881">
        <v>0</v>
      </c>
      <c r="H201" s="882"/>
      <c r="I201" s="283">
        <v>0</v>
      </c>
      <c r="J201" s="881"/>
      <c r="K201" s="855">
        <v>0</v>
      </c>
      <c r="L201" s="872">
        <v>0</v>
      </c>
      <c r="M201" s="883">
        <v>0</v>
      </c>
      <c r="N201" s="872">
        <v>0</v>
      </c>
      <c r="O201" s="855">
        <v>0</v>
      </c>
      <c r="P201" s="883">
        <v>0</v>
      </c>
      <c r="Q201" s="872">
        <v>0</v>
      </c>
      <c r="R201" s="872">
        <v>0</v>
      </c>
      <c r="S201" s="872"/>
      <c r="T201" s="872"/>
    </row>
    <row r="202" spans="1:20" ht="12.75">
      <c r="A202" s="873" t="s">
        <v>418</v>
      </c>
      <c r="B202" s="874"/>
      <c r="C202" s="875"/>
      <c r="D202" s="860">
        <f>SUM(D200,D201)</f>
        <v>310000</v>
      </c>
      <c r="E202" s="251">
        <v>246629</v>
      </c>
      <c r="F202" s="251"/>
      <c r="G202" s="251">
        <v>246629</v>
      </c>
      <c r="H202" s="251"/>
      <c r="I202" s="251">
        <v>246629</v>
      </c>
      <c r="J202" s="251"/>
      <c r="K202" s="862">
        <f>SUM(K200,K201)</f>
        <v>310000</v>
      </c>
      <c r="L202" s="862">
        <f>L200+L201</f>
        <v>310000</v>
      </c>
      <c r="M202" s="251">
        <v>0</v>
      </c>
      <c r="N202" s="860">
        <v>0</v>
      </c>
      <c r="O202" s="862">
        <v>0</v>
      </c>
      <c r="P202" s="251">
        <v>0</v>
      </c>
      <c r="Q202" s="862">
        <f>Q200+Q201</f>
        <v>0</v>
      </c>
      <c r="R202" s="862">
        <v>0</v>
      </c>
      <c r="S202" s="862">
        <v>0</v>
      </c>
      <c r="T202" s="862"/>
    </row>
    <row r="203" spans="1:20" ht="12.75">
      <c r="A203" s="541" t="s">
        <v>315</v>
      </c>
      <c r="B203" s="542"/>
      <c r="C203" s="836"/>
      <c r="D203" s="863">
        <f>SUM(D195,D202)</f>
        <v>310000</v>
      </c>
      <c r="E203" s="863">
        <v>246629</v>
      </c>
      <c r="F203" s="838"/>
      <c r="G203" s="863">
        <v>246629</v>
      </c>
      <c r="H203" s="863"/>
      <c r="I203" s="838">
        <v>246629</v>
      </c>
      <c r="J203" s="838"/>
      <c r="K203" s="865">
        <f>SUM(K195,K202)</f>
        <v>310000</v>
      </c>
      <c r="L203" s="865">
        <f>L195+L202</f>
        <v>310000</v>
      </c>
      <c r="M203" s="838">
        <v>0</v>
      </c>
      <c r="N203" s="863">
        <v>0</v>
      </c>
      <c r="O203" s="865">
        <v>0</v>
      </c>
      <c r="P203" s="838">
        <v>0</v>
      </c>
      <c r="Q203" s="865">
        <f>Q195+Q202</f>
        <v>0</v>
      </c>
      <c r="R203" s="865">
        <v>0</v>
      </c>
      <c r="S203" s="865">
        <v>0</v>
      </c>
      <c r="T203" s="865">
        <v>0</v>
      </c>
    </row>
    <row r="204" spans="1:20" ht="12.75">
      <c r="A204" s="225"/>
      <c r="B204" s="76"/>
      <c r="C204" s="225"/>
      <c r="D204" s="76"/>
      <c r="E204" s="225"/>
      <c r="F204" s="236"/>
      <c r="G204" s="225"/>
      <c r="H204" s="225"/>
      <c r="I204" s="236"/>
      <c r="J204" s="236"/>
      <c r="K204" s="76"/>
      <c r="L204" s="76"/>
      <c r="M204" s="76"/>
      <c r="N204" s="245"/>
      <c r="O204" s="76"/>
      <c r="P204" s="76"/>
      <c r="Q204" s="76"/>
      <c r="R204" s="76"/>
      <c r="S204" s="76"/>
      <c r="T204" s="76"/>
    </row>
    <row r="205" spans="1:20" ht="12.75">
      <c r="A205" s="225"/>
      <c r="B205" s="76"/>
      <c r="C205" s="225"/>
      <c r="D205" s="76"/>
      <c r="E205" s="225"/>
      <c r="F205" s="236"/>
      <c r="G205" s="225"/>
      <c r="H205" s="225"/>
      <c r="I205" s="236"/>
      <c r="J205" s="236"/>
      <c r="K205" s="76"/>
      <c r="L205" s="76"/>
      <c r="M205" s="76"/>
      <c r="N205" s="245"/>
      <c r="O205" s="76"/>
      <c r="P205" s="76"/>
      <c r="Q205" s="76"/>
      <c r="R205" s="76"/>
      <c r="S205" s="76"/>
      <c r="T205" s="76"/>
    </row>
    <row r="206" spans="1:20" ht="12.75">
      <c r="A206" s="225"/>
      <c r="B206" s="76"/>
      <c r="C206" s="225"/>
      <c r="D206" s="76"/>
      <c r="E206" s="225"/>
      <c r="F206" s="236"/>
      <c r="G206" s="225"/>
      <c r="H206" s="225"/>
      <c r="I206" s="236"/>
      <c r="J206" s="236"/>
      <c r="K206" s="76"/>
      <c r="L206" s="76"/>
      <c r="M206" s="76"/>
      <c r="N206" s="245"/>
      <c r="O206" s="76"/>
      <c r="P206" s="76"/>
      <c r="Q206" s="76"/>
      <c r="R206" s="76"/>
      <c r="S206" s="76"/>
      <c r="T206" s="76"/>
    </row>
    <row r="207" spans="1:10" ht="12.75">
      <c r="A207" s="135"/>
      <c r="B207" s="135"/>
      <c r="C207" s="135"/>
      <c r="E207" s="135"/>
      <c r="F207" s="135"/>
      <c r="G207" s="135"/>
      <c r="H207" s="294"/>
      <c r="I207" s="135"/>
      <c r="J207" s="135"/>
    </row>
    <row r="208" spans="1:10" ht="15.75">
      <c r="A208" s="135"/>
      <c r="B208" s="135"/>
      <c r="C208" s="696" t="s">
        <v>316</v>
      </c>
      <c r="E208" s="884"/>
      <c r="F208" s="135"/>
      <c r="G208" s="135"/>
      <c r="H208" s="294"/>
      <c r="I208" s="135"/>
      <c r="J208" s="135"/>
    </row>
    <row r="209" spans="1:10" ht="12.75">
      <c r="A209" s="135"/>
      <c r="B209" s="135"/>
      <c r="C209" s="135"/>
      <c r="E209" s="135"/>
      <c r="F209" s="135"/>
      <c r="G209" s="135"/>
      <c r="H209" s="294"/>
      <c r="I209" s="135"/>
      <c r="J209" s="135"/>
    </row>
    <row r="210" spans="1:20" ht="25.5">
      <c r="A210" s="700"/>
      <c r="B210" s="844"/>
      <c r="C210" s="845"/>
      <c r="D210" s="846">
        <v>2012</v>
      </c>
      <c r="E210" s="704" t="s">
        <v>4</v>
      </c>
      <c r="F210" s="21" t="s">
        <v>5</v>
      </c>
      <c r="G210" s="704" t="s">
        <v>6</v>
      </c>
      <c r="H210" s="21" t="s">
        <v>5</v>
      </c>
      <c r="I210" s="704" t="s">
        <v>7</v>
      </c>
      <c r="J210" s="21" t="s">
        <v>5</v>
      </c>
      <c r="K210" s="19" t="s">
        <v>8</v>
      </c>
      <c r="L210" s="20" t="s">
        <v>9</v>
      </c>
      <c r="M210" s="21">
        <v>2013</v>
      </c>
      <c r="N210" s="20" t="s">
        <v>10</v>
      </c>
      <c r="O210" s="20" t="s">
        <v>11</v>
      </c>
      <c r="P210" s="21" t="s">
        <v>12</v>
      </c>
      <c r="Q210" s="20" t="s">
        <v>13</v>
      </c>
      <c r="R210" s="762" t="s">
        <v>14</v>
      </c>
      <c r="S210" s="20" t="s">
        <v>15</v>
      </c>
      <c r="T210" s="23" t="s">
        <v>5</v>
      </c>
    </row>
    <row r="211" spans="1:20" ht="12.75">
      <c r="A211" s="911" t="s">
        <v>421</v>
      </c>
      <c r="B211" s="911"/>
      <c r="C211" s="911"/>
      <c r="D211" s="285"/>
      <c r="E211" s="61">
        <v>0</v>
      </c>
      <c r="F211" s="61"/>
      <c r="G211" s="61">
        <v>0</v>
      </c>
      <c r="H211" s="406"/>
      <c r="I211" s="61">
        <v>0</v>
      </c>
      <c r="J211" s="61"/>
      <c r="K211" s="849"/>
      <c r="L211" s="849"/>
      <c r="M211" s="61">
        <v>0</v>
      </c>
      <c r="N211" s="552">
        <v>0</v>
      </c>
      <c r="O211" s="849">
        <v>0</v>
      </c>
      <c r="P211" s="61">
        <v>0</v>
      </c>
      <c r="Q211" s="849">
        <v>0</v>
      </c>
      <c r="R211" s="849">
        <v>0</v>
      </c>
      <c r="S211" s="849"/>
      <c r="T211" s="849"/>
    </row>
    <row r="212" spans="1:20" ht="12.75">
      <c r="A212" s="911" t="s">
        <v>422</v>
      </c>
      <c r="B212" s="911"/>
      <c r="C212" s="911"/>
      <c r="D212" s="65"/>
      <c r="E212" s="63">
        <v>0</v>
      </c>
      <c r="F212" s="61"/>
      <c r="G212" s="63">
        <v>0</v>
      </c>
      <c r="H212" s="400"/>
      <c r="I212" s="61">
        <v>0</v>
      </c>
      <c r="J212" s="593"/>
      <c r="K212" s="849"/>
      <c r="L212" s="849"/>
      <c r="M212" s="61">
        <v>0</v>
      </c>
      <c r="N212" s="849">
        <v>0</v>
      </c>
      <c r="O212" s="849">
        <v>0</v>
      </c>
      <c r="P212" s="61">
        <v>0</v>
      </c>
      <c r="Q212" s="849">
        <v>0</v>
      </c>
      <c r="R212" s="849">
        <v>0</v>
      </c>
      <c r="S212" s="849"/>
      <c r="T212" s="849"/>
    </row>
    <row r="213" spans="1:20" ht="12.75">
      <c r="A213" s="911" t="s">
        <v>423</v>
      </c>
      <c r="B213" s="911"/>
      <c r="C213" s="911"/>
      <c r="D213" s="65"/>
      <c r="E213" s="61">
        <v>0</v>
      </c>
      <c r="F213" s="61"/>
      <c r="G213" s="61">
        <v>0</v>
      </c>
      <c r="H213" s="406"/>
      <c r="I213" s="61">
        <v>0</v>
      </c>
      <c r="J213" s="61"/>
      <c r="K213" s="849"/>
      <c r="L213" s="849"/>
      <c r="M213" s="61">
        <v>0</v>
      </c>
      <c r="N213" s="552">
        <v>0</v>
      </c>
      <c r="O213" s="849">
        <v>0</v>
      </c>
      <c r="P213" s="61">
        <v>0</v>
      </c>
      <c r="Q213" s="849">
        <v>0</v>
      </c>
      <c r="R213" s="849">
        <v>0</v>
      </c>
      <c r="S213" s="849"/>
      <c r="T213" s="849"/>
    </row>
    <row r="214" spans="1:20" ht="12.75">
      <c r="A214" s="541" t="s">
        <v>316</v>
      </c>
      <c r="B214" s="542"/>
      <c r="C214" s="836"/>
      <c r="D214" s="885">
        <f>SUM(D211,D212,D213)</f>
        <v>0</v>
      </c>
      <c r="E214" s="838">
        <v>0</v>
      </c>
      <c r="F214" s="838"/>
      <c r="G214" s="838">
        <v>0</v>
      </c>
      <c r="H214" s="838"/>
      <c r="I214" s="838">
        <v>0</v>
      </c>
      <c r="J214" s="838"/>
      <c r="K214" s="886">
        <f>SUM(K211,K212,K213)</f>
        <v>0</v>
      </c>
      <c r="L214" s="863"/>
      <c r="M214" s="838">
        <v>0</v>
      </c>
      <c r="N214" s="887"/>
      <c r="O214" s="863">
        <v>0</v>
      </c>
      <c r="P214" s="838">
        <v>0</v>
      </c>
      <c r="Q214" s="863">
        <f>Q211+Q212+Q213</f>
        <v>0</v>
      </c>
      <c r="R214" s="863">
        <v>0</v>
      </c>
      <c r="S214" s="863">
        <v>0</v>
      </c>
      <c r="T214" s="863">
        <v>0</v>
      </c>
    </row>
    <row r="215" spans="1:10" ht="12.75">
      <c r="A215" s="135"/>
      <c r="B215" s="135"/>
      <c r="C215" s="135"/>
      <c r="E215" s="135"/>
      <c r="F215" s="135"/>
      <c r="G215" s="135"/>
      <c r="H215" s="294"/>
      <c r="I215" s="135"/>
      <c r="J215" s="135"/>
    </row>
    <row r="216" spans="1:10" ht="14.25" customHeight="1">
      <c r="A216" s="135"/>
      <c r="B216" s="135"/>
      <c r="C216" s="135"/>
      <c r="E216" s="135"/>
      <c r="F216" s="135"/>
      <c r="G216" s="135"/>
      <c r="H216" s="294"/>
      <c r="I216" s="135"/>
      <c r="J216" s="135"/>
    </row>
    <row r="217" spans="1:10" ht="12.75">
      <c r="A217" s="135"/>
      <c r="B217" s="135"/>
      <c r="C217" s="135"/>
      <c r="E217" s="135"/>
      <c r="F217" s="135"/>
      <c r="G217" s="135"/>
      <c r="H217" s="294"/>
      <c r="I217" s="135"/>
      <c r="J217" s="135"/>
    </row>
    <row r="218" spans="1:10" ht="12.75">
      <c r="A218" s="135"/>
      <c r="B218" s="135"/>
      <c r="C218" s="135"/>
      <c r="E218" s="135"/>
      <c r="F218" s="135"/>
      <c r="G218" s="135"/>
      <c r="H218" s="294"/>
      <c r="I218" s="135"/>
      <c r="J218" s="135"/>
    </row>
    <row r="219" spans="1:20" ht="25.5">
      <c r="A219" s="700" t="s">
        <v>424</v>
      </c>
      <c r="B219" s="844"/>
      <c r="C219" s="845"/>
      <c r="D219" s="846">
        <v>2012</v>
      </c>
      <c r="E219" s="704" t="s">
        <v>4</v>
      </c>
      <c r="F219" s="21" t="s">
        <v>5</v>
      </c>
      <c r="G219" s="704" t="s">
        <v>6</v>
      </c>
      <c r="H219" s="21" t="s">
        <v>5</v>
      </c>
      <c r="I219" s="704" t="s">
        <v>7</v>
      </c>
      <c r="J219" s="240" t="s">
        <v>5</v>
      </c>
      <c r="K219" s="19" t="s">
        <v>8</v>
      </c>
      <c r="L219" s="20" t="s">
        <v>9</v>
      </c>
      <c r="M219" s="21">
        <v>2013</v>
      </c>
      <c r="N219" s="20" t="s">
        <v>10</v>
      </c>
      <c r="O219" s="20" t="s">
        <v>11</v>
      </c>
      <c r="P219" s="21" t="s">
        <v>12</v>
      </c>
      <c r="Q219" s="20" t="s">
        <v>13</v>
      </c>
      <c r="R219" s="762" t="s">
        <v>14</v>
      </c>
      <c r="S219" s="20" t="s">
        <v>15</v>
      </c>
      <c r="T219" s="23" t="s">
        <v>5</v>
      </c>
    </row>
    <row r="220" spans="1:20" ht="12.75">
      <c r="A220" s="888" t="s">
        <v>313</v>
      </c>
      <c r="B220" s="889"/>
      <c r="C220" s="890"/>
      <c r="D220" s="849">
        <f>D122</f>
        <v>1272308</v>
      </c>
      <c r="E220" s="63" t="e">
        <f>E122</f>
        <v>#REF!</v>
      </c>
      <c r="F220" s="400">
        <v>26.23</v>
      </c>
      <c r="G220" s="63" t="e">
        <f>G122</f>
        <v>#REF!</v>
      </c>
      <c r="H220" s="400">
        <v>47.98</v>
      </c>
      <c r="I220" s="891" t="e">
        <f>I122</f>
        <v>#REF!</v>
      </c>
      <c r="J220" s="400">
        <v>71.3</v>
      </c>
      <c r="K220" s="286">
        <v>1370550.23</v>
      </c>
      <c r="L220" s="286">
        <f aca="true" t="shared" si="4" ref="L220:Q220">L122</f>
        <v>1402630.69</v>
      </c>
      <c r="M220" s="891">
        <f t="shared" si="4"/>
        <v>1402752</v>
      </c>
      <c r="N220" s="286">
        <f>N122</f>
        <v>378436.7</v>
      </c>
      <c r="O220" s="286">
        <f t="shared" si="4"/>
        <v>689492.09</v>
      </c>
      <c r="P220" s="731">
        <f>P122</f>
        <v>1501901</v>
      </c>
      <c r="Q220" s="286">
        <f t="shared" si="4"/>
        <v>1010290.7</v>
      </c>
      <c r="R220" s="286">
        <f>R122</f>
        <v>1434963.77</v>
      </c>
      <c r="S220" s="286">
        <f>S122</f>
        <v>1450230.25</v>
      </c>
      <c r="T220" s="892">
        <f>S220/R220</f>
        <v>1.010638930626102</v>
      </c>
    </row>
    <row r="221" spans="1:20" ht="12.75">
      <c r="A221" s="888" t="s">
        <v>314</v>
      </c>
      <c r="B221" s="889"/>
      <c r="C221" s="890"/>
      <c r="D221" s="849">
        <f>D163</f>
        <v>584744</v>
      </c>
      <c r="E221" s="63">
        <f>E163</f>
        <v>91</v>
      </c>
      <c r="F221" s="400">
        <v>0.01</v>
      </c>
      <c r="G221" s="63">
        <f>G163</f>
        <v>51932</v>
      </c>
      <c r="H221" s="400">
        <v>4.07</v>
      </c>
      <c r="I221" s="63">
        <f>I163</f>
        <v>231302</v>
      </c>
      <c r="J221" s="809">
        <v>18.14</v>
      </c>
      <c r="K221" s="286">
        <f aca="true" t="shared" si="5" ref="K221:Q221">K163</f>
        <v>421774.89</v>
      </c>
      <c r="L221" s="286">
        <f t="shared" si="5"/>
        <v>419518.07999999996</v>
      </c>
      <c r="M221" s="63">
        <f t="shared" si="5"/>
        <v>640000</v>
      </c>
      <c r="N221" s="286">
        <f t="shared" si="5"/>
        <v>1069.62</v>
      </c>
      <c r="O221" s="286">
        <f t="shared" si="5"/>
        <v>2124.78</v>
      </c>
      <c r="P221" s="140">
        <f>P163</f>
        <v>645125</v>
      </c>
      <c r="Q221" s="286">
        <f t="shared" si="5"/>
        <v>5124.780000000001</v>
      </c>
      <c r="R221" s="286">
        <f>R163</f>
        <v>126645.67</v>
      </c>
      <c r="S221" s="286">
        <f>S163</f>
        <v>126650.45</v>
      </c>
      <c r="T221" s="892">
        <f>S221/R221</f>
        <v>1.0000377430985206</v>
      </c>
    </row>
    <row r="222" spans="1:20" ht="12.75">
      <c r="A222" s="888" t="s">
        <v>315</v>
      </c>
      <c r="B222" s="889"/>
      <c r="C222" s="890"/>
      <c r="D222" s="61">
        <f>D203</f>
        <v>310000</v>
      </c>
      <c r="E222" s="63">
        <f>E203</f>
        <v>246629</v>
      </c>
      <c r="F222" s="400"/>
      <c r="G222" s="63">
        <f>G203</f>
        <v>246629</v>
      </c>
      <c r="H222" s="400"/>
      <c r="I222" s="63">
        <f>I203</f>
        <v>246629</v>
      </c>
      <c r="J222" s="400"/>
      <c r="K222" s="66">
        <f>K203</f>
        <v>310000</v>
      </c>
      <c r="L222" s="66">
        <f>L203</f>
        <v>310000</v>
      </c>
      <c r="M222" s="63">
        <f>M203</f>
        <v>0</v>
      </c>
      <c r="N222" s="66">
        <v>0</v>
      </c>
      <c r="O222" s="66">
        <f>O203</f>
        <v>0</v>
      </c>
      <c r="P222" s="140">
        <f>P203</f>
        <v>0</v>
      </c>
      <c r="Q222" s="66">
        <f>Q203</f>
        <v>0</v>
      </c>
      <c r="R222" s="66">
        <f>R203</f>
        <v>0</v>
      </c>
      <c r="S222" s="66">
        <f>S203</f>
        <v>0</v>
      </c>
      <c r="T222" s="892">
        <v>0</v>
      </c>
    </row>
    <row r="223" spans="1:20" ht="12.75">
      <c r="A223" s="888" t="s">
        <v>316</v>
      </c>
      <c r="B223" s="889"/>
      <c r="C223" s="890"/>
      <c r="D223" s="295">
        <v>5000</v>
      </c>
      <c r="E223" s="63">
        <f>E214</f>
        <v>0</v>
      </c>
      <c r="F223" s="400"/>
      <c r="G223" s="63">
        <f>G214</f>
        <v>0</v>
      </c>
      <c r="H223" s="400"/>
      <c r="I223" s="63">
        <f>I214</f>
        <v>0</v>
      </c>
      <c r="J223" s="400"/>
      <c r="K223" s="298">
        <f>K214</f>
        <v>0</v>
      </c>
      <c r="L223" s="298">
        <f>L214</f>
        <v>0</v>
      </c>
      <c r="M223" s="63">
        <f>M214</f>
        <v>0</v>
      </c>
      <c r="N223" s="298">
        <v>0</v>
      </c>
      <c r="O223" s="298">
        <f>O214</f>
        <v>0</v>
      </c>
      <c r="P223" s="140">
        <f>P214</f>
        <v>0</v>
      </c>
      <c r="Q223" s="298">
        <f>Q214</f>
        <v>0</v>
      </c>
      <c r="R223" s="298">
        <f>R214</f>
        <v>0</v>
      </c>
      <c r="S223" s="298">
        <f>S214</f>
        <v>0</v>
      </c>
      <c r="T223" s="892">
        <v>0</v>
      </c>
    </row>
    <row r="224" spans="1:20" ht="15">
      <c r="A224" s="893" t="s">
        <v>317</v>
      </c>
      <c r="B224" s="894"/>
      <c r="C224" s="895"/>
      <c r="D224" s="896">
        <f>SUM(D220,D221,D222,D223)</f>
        <v>2172052</v>
      </c>
      <c r="E224" s="209" t="e">
        <f>SUM(E220,E221,E222,E223)</f>
        <v>#REF!</v>
      </c>
      <c r="F224" s="209">
        <v>22.77</v>
      </c>
      <c r="G224" s="209" t="e">
        <f>SUM(G220,G221,G222,G223)</f>
        <v>#REF!</v>
      </c>
      <c r="H224" s="209">
        <v>35.63</v>
      </c>
      <c r="I224" s="209" t="e">
        <f>SUM(I220,I221,I222,I223)</f>
        <v>#REF!</v>
      </c>
      <c r="J224" s="209">
        <v>54.31</v>
      </c>
      <c r="K224" s="897">
        <f>SUM(K220,K221,K222,K223)</f>
        <v>2102325.12</v>
      </c>
      <c r="L224" s="897">
        <f>L220+L221+L222+L223</f>
        <v>2132148.77</v>
      </c>
      <c r="M224" s="209">
        <f>M220+M221+M222+M223</f>
        <v>2042752</v>
      </c>
      <c r="N224" s="897">
        <f>SUM(N220,N221,N222,N223)</f>
        <v>379506.32</v>
      </c>
      <c r="O224" s="897">
        <f>O220+O221+O222+O223</f>
        <v>691616.87</v>
      </c>
      <c r="P224" s="210">
        <f>P220+P221+P222+P223</f>
        <v>2147026</v>
      </c>
      <c r="Q224" s="897">
        <f>Q220+Q221+Q222+Q223</f>
        <v>1015415.48</v>
      </c>
      <c r="R224" s="897">
        <f>R220+R221+R222+R223</f>
        <v>1561609.44</v>
      </c>
      <c r="S224" s="897">
        <f>S220+S221+S222+S223</f>
        <v>1576880.7</v>
      </c>
      <c r="T224" s="755">
        <f>S224/R224</f>
        <v>1.0097791801258578</v>
      </c>
    </row>
  </sheetData>
  <mergeCells count="16">
    <mergeCell ref="I189:N189"/>
    <mergeCell ref="A211:C211"/>
    <mergeCell ref="A212:C212"/>
    <mergeCell ref="A213:C213"/>
    <mergeCell ref="K142:N142"/>
    <mergeCell ref="A147:C147"/>
    <mergeCell ref="K149:N149"/>
    <mergeCell ref="A162:C162"/>
    <mergeCell ref="K42:N42"/>
    <mergeCell ref="A72:C72"/>
    <mergeCell ref="J90:N90"/>
    <mergeCell ref="A121:C121"/>
    <mergeCell ref="A2:N2"/>
    <mergeCell ref="A5:F5"/>
    <mergeCell ref="K5:N5"/>
    <mergeCell ref="A26:C26"/>
  </mergeCells>
  <printOptions/>
  <pageMargins left="0.5513888888888889" right="0.5902777777777778" top="0.5902777777777778" bottom="0.5902777777777779" header="0.5118055555555556" footer="0.5118055555555556"/>
  <pageSetup horizontalDpi="300" verticalDpi="300" orientation="landscape" paperSize="9" scale="90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7:M29"/>
  <sheetViews>
    <sheetView tabSelected="1" workbookViewId="0" topLeftCell="A16">
      <selection activeCell="F32" sqref="F32"/>
    </sheetView>
  </sheetViews>
  <sheetFormatPr defaultColWidth="9.00390625" defaultRowHeight="12.75"/>
  <cols>
    <col min="1" max="16384" width="9.00390625" style="1" customWidth="1"/>
  </cols>
  <sheetData>
    <row r="17" spans="3:12" ht="12.75">
      <c r="C17" s="912" t="s">
        <v>425</v>
      </c>
      <c r="D17" s="912"/>
      <c r="E17" s="912"/>
      <c r="F17" s="912"/>
      <c r="G17" s="912"/>
      <c r="H17" s="912"/>
      <c r="I17" s="912"/>
      <c r="J17" s="912"/>
      <c r="K17" s="912"/>
      <c r="L17" s="912"/>
    </row>
    <row r="18" spans="3:12" ht="12.75">
      <c r="C18" s="912"/>
      <c r="D18" s="912"/>
      <c r="E18" s="912"/>
      <c r="F18" s="912"/>
      <c r="G18" s="912"/>
      <c r="H18" s="912"/>
      <c r="I18" s="912"/>
      <c r="J18" s="912"/>
      <c r="K18" s="912"/>
      <c r="L18" s="912"/>
    </row>
    <row r="19" spans="3:12" ht="12.75">
      <c r="C19" s="912"/>
      <c r="D19" s="912"/>
      <c r="E19" s="912"/>
      <c r="F19" s="912"/>
      <c r="G19" s="912"/>
      <c r="H19" s="912"/>
      <c r="I19" s="912"/>
      <c r="J19" s="912"/>
      <c r="K19" s="912"/>
      <c r="L19" s="912"/>
    </row>
    <row r="21" spans="7:9" ht="12.75">
      <c r="G21" s="913" t="s">
        <v>426</v>
      </c>
      <c r="H21" s="913"/>
      <c r="I21" s="913"/>
    </row>
    <row r="24" spans="2:9" ht="12.75">
      <c r="B24" s="11" t="s">
        <v>427</v>
      </c>
      <c r="I24" s="11" t="s">
        <v>428</v>
      </c>
    </row>
    <row r="25" spans="2:9" ht="12.75">
      <c r="B25" s="843" t="s">
        <v>429</v>
      </c>
      <c r="I25" s="843" t="s">
        <v>430</v>
      </c>
    </row>
    <row r="26" spans="9:13" ht="12.75">
      <c r="I26" s="843"/>
      <c r="M26" s="843"/>
    </row>
    <row r="27" spans="2:9" ht="12.75">
      <c r="B27" s="11" t="s">
        <v>431</v>
      </c>
      <c r="I27" s="11" t="s">
        <v>432</v>
      </c>
    </row>
    <row r="28" spans="2:9" ht="12.75">
      <c r="B28" s="76" t="s">
        <v>433</v>
      </c>
      <c r="I28" s="76" t="s">
        <v>434</v>
      </c>
    </row>
    <row r="29" ht="12.75">
      <c r="B29" s="76" t="s">
        <v>435</v>
      </c>
    </row>
  </sheetData>
  <mergeCells count="2">
    <mergeCell ref="C17:L19"/>
    <mergeCell ref="G21:I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Tekovské Lužany</cp:lastModifiedBy>
  <cp:lastPrinted>2014-02-12T15:12:10Z</cp:lastPrinted>
  <dcterms:modified xsi:type="dcterms:W3CDTF">2014-02-12T15:12:52Z</dcterms:modified>
  <cp:category/>
  <cp:version/>
  <cp:contentType/>
  <cp:contentStatus/>
</cp:coreProperties>
</file>