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výdavky" sheetId="1" r:id="rId1"/>
    <sheet name="príjmy" sheetId="2" r:id="rId2"/>
    <sheet name="obal" sheetId="3" r:id="rId3"/>
  </sheets>
  <definedNames>
    <definedName name="_xlnm.Print_Area" localSheetId="0">'výdavky'!$A$1:$AI$598</definedName>
  </definedNames>
  <calcPr fullCalcOnLoad="1"/>
</workbook>
</file>

<file path=xl/sharedStrings.xml><?xml version="1.0" encoding="utf-8"?>
<sst xmlns="http://schemas.openxmlformats.org/spreadsheetml/2006/main" count="1167" uniqueCount="446">
  <si>
    <t>Výdavky rozpočtu obce Tekovské Lužany na rok 2014</t>
  </si>
  <si>
    <t>Bežné výdavky</t>
  </si>
  <si>
    <t>01 všeobecné verejné služby</t>
  </si>
  <si>
    <t>€</t>
  </si>
  <si>
    <t>plnenie I.Q</t>
  </si>
  <si>
    <t>%</t>
  </si>
  <si>
    <t>plnenie I. - II. Q</t>
  </si>
  <si>
    <t>plnenie I. - III. Q</t>
  </si>
  <si>
    <t>2013        2. úprava</t>
  </si>
  <si>
    <t>plnenie IV.Q</t>
  </si>
  <si>
    <t>plnenie     I.Q</t>
  </si>
  <si>
    <t>plnenie II.Q</t>
  </si>
  <si>
    <t>plnenie III.Q</t>
  </si>
  <si>
    <t>01.1.1 Výdavky verejnej správy</t>
  </si>
  <si>
    <t>Mzdy, platy, sl.príjmy a ost.os.vyrovnania</t>
  </si>
  <si>
    <t>Mzdy - voľby</t>
  </si>
  <si>
    <t>003.</t>
  </si>
  <si>
    <t xml:space="preserve">Poistné </t>
  </si>
  <si>
    <t>Poistné a príspevky do poisťovní</t>
  </si>
  <si>
    <t>Tovary a služby</t>
  </si>
  <si>
    <t>z toho  631</t>
  </si>
  <si>
    <t>Cestovné náhrady</t>
  </si>
  <si>
    <t>Energia, voda, telekomunikácie</t>
  </si>
  <si>
    <t>v tom:energia, telekomunikácie-voľby</t>
  </si>
  <si>
    <t>Materiál:</t>
  </si>
  <si>
    <t>001.</t>
  </si>
  <si>
    <t>interiérové vybavenie</t>
  </si>
  <si>
    <t>002.</t>
  </si>
  <si>
    <t>výpočtová technika</t>
  </si>
  <si>
    <t>005.</t>
  </si>
  <si>
    <t>prevádzkové stroje a zariadenia</t>
  </si>
  <si>
    <t>006.</t>
  </si>
  <si>
    <t>všeobecný materiál - životné prostredie</t>
  </si>
  <si>
    <t>všeobecný materiál</t>
  </si>
  <si>
    <t>v tom: všeobecný materiál-zdroj ŠR</t>
  </si>
  <si>
    <t>009.</t>
  </si>
  <si>
    <t>knihy, časopisy</t>
  </si>
  <si>
    <t>010.</t>
  </si>
  <si>
    <t>pracovné odevy pomôcky</t>
  </si>
  <si>
    <t>011.</t>
  </si>
  <si>
    <t>potraviny</t>
  </si>
  <si>
    <t>013.</t>
  </si>
  <si>
    <t>softvér a licencie</t>
  </si>
  <si>
    <t>016.</t>
  </si>
  <si>
    <t>reprezentačné</t>
  </si>
  <si>
    <t>reprezentačné - voľby</t>
  </si>
  <si>
    <t>Doprava:</t>
  </si>
  <si>
    <t>palivo, mazivá, oleje</t>
  </si>
  <si>
    <t>v tom:palivá,mazivá, oleje - voľby</t>
  </si>
  <si>
    <t>údržba, opravy</t>
  </si>
  <si>
    <t>poistenie</t>
  </si>
  <si>
    <t>004.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</si>
  <si>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</si>
  <si>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</si>
  <si>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</si>
  <si>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</si>
  <si>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</si>
  <si>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</si>
  <si>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</si>
  <si>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</si>
  <si>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</si>
  <si>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</si>
  <si>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</si>
  <si>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</si>
  <si>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</si>
  <si>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</si>
  <si>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vš.služby-vian.dekor. - min.roky</t>
  </si>
  <si>
    <t>špeciálne služby</t>
  </si>
  <si>
    <t>štúdie, posudky</t>
  </si>
  <si>
    <t>012.</t>
  </si>
  <si>
    <t>poplatky, odvody a dane</t>
  </si>
  <si>
    <t>014.</t>
  </si>
  <si>
    <t>stravovanie</t>
  </si>
  <si>
    <t>stravovanie - voľby</t>
  </si>
  <si>
    <t>015.</t>
  </si>
  <si>
    <t>poistné</t>
  </si>
  <si>
    <t>prídel do sociálneho fondu</t>
  </si>
  <si>
    <t>018.</t>
  </si>
  <si>
    <t>vrátenie príjmov z mr</t>
  </si>
  <si>
    <t>023.</t>
  </si>
  <si>
    <t>kolkové známky</t>
  </si>
  <si>
    <t>027.</t>
  </si>
  <si>
    <t>Odmeny a príspevky-voľby</t>
  </si>
  <si>
    <t>Bežné transfery</t>
  </si>
  <si>
    <t>Občianskemu zdr.-ost.združ.</t>
  </si>
  <si>
    <t>nezisk.org.-všeob.</t>
  </si>
  <si>
    <t>nezisk.org.-všeob.prosp.sl.-Bapt.cirkev</t>
  </si>
  <si>
    <t>na členské príspevky</t>
  </si>
  <si>
    <t>splácanie úrokov banke - úver</t>
  </si>
  <si>
    <t>provízie</t>
  </si>
  <si>
    <t>01.1.2 Finančná a rozpočtová oblasť</t>
  </si>
  <si>
    <t>Služby</t>
  </si>
  <si>
    <t>026.</t>
  </si>
  <si>
    <t>odmeny na základe dohôd-pre čl.zast.</t>
  </si>
  <si>
    <t>Služby-audit</t>
  </si>
  <si>
    <t>01.3.3 Iné všeobecné služby /matrika/</t>
  </si>
  <si>
    <t xml:space="preserve"> Mzdy - zdroj ŠR</t>
  </si>
  <si>
    <t xml:space="preserve"> Poistné a prísp. do poisťovní-zdroj ŠR</t>
  </si>
  <si>
    <t>Energie a telekomunikácie</t>
  </si>
  <si>
    <t>Materiál</t>
  </si>
  <si>
    <t>Všeobecný materiál</t>
  </si>
  <si>
    <t xml:space="preserve"> Pracovné odevy+materiál</t>
  </si>
  <si>
    <t>Rutinná a štandartná údržba</t>
  </si>
  <si>
    <t>Školenia, kurzy, semináre</t>
  </si>
  <si>
    <t>01</t>
  </si>
  <si>
    <t>Všeobecné verejné služby</t>
  </si>
  <si>
    <t>02.2.0 Civilná obrana</t>
  </si>
  <si>
    <t>Poštové a telekomunikačné služby,ost.sl.</t>
  </si>
  <si>
    <t>Všeobecné služby</t>
  </si>
  <si>
    <t>Odmeny a príspevky</t>
  </si>
  <si>
    <t>02</t>
  </si>
  <si>
    <t>Civilná ochrana</t>
  </si>
  <si>
    <t>03.1.0 Policajné služby</t>
  </si>
  <si>
    <t>cestovné náhrady</t>
  </si>
  <si>
    <t>Výpočtová technika</t>
  </si>
  <si>
    <t>prev.stroje a zariadenia</t>
  </si>
  <si>
    <t>Knihy, časopisy, odborná literatúra</t>
  </si>
  <si>
    <t>Pracovné odevy, obuv, prac. Pomôcky</t>
  </si>
  <si>
    <t>Dopravné</t>
  </si>
  <si>
    <t>Palivá, mazivá, oleje</t>
  </si>
  <si>
    <t>Údržba, opravy</t>
  </si>
  <si>
    <t>Poistenie</t>
  </si>
  <si>
    <t>Rutinná a štandartná údržba-výp.techn.</t>
  </si>
  <si>
    <t>Služby,školenia</t>
  </si>
  <si>
    <t>Transfery (členské, odchodné)</t>
  </si>
  <si>
    <t>Na nemocenské dávky</t>
  </si>
  <si>
    <t>03.2.0 Požiarna ochrana</t>
  </si>
  <si>
    <t>Interiérové vybavenie</t>
  </si>
  <si>
    <t>Prevádzkové stroje,prístroje, zariad.</t>
  </si>
  <si>
    <t>Reprezentačné</t>
  </si>
  <si>
    <t>Prepravné</t>
  </si>
  <si>
    <t>Vrátenie príjmov z min.rokov</t>
  </si>
  <si>
    <t>nezisk.org.-všeob.prosp.sl.-DHZ</t>
  </si>
  <si>
    <t>03</t>
  </si>
  <si>
    <t>Policajné služby, PO</t>
  </si>
  <si>
    <t>04 všeobecná ekonomická a obchodná oblasť</t>
  </si>
  <si>
    <t>04.1.1 Všeobecná ekonomická a obchodná oblasť</t>
  </si>
  <si>
    <t>Prevádzkové stroje, prístr.,zar.</t>
  </si>
  <si>
    <t>Pracovné odevy, obuv a prac. Pomôcky</t>
  </si>
  <si>
    <t>Palivá - kosačky</t>
  </si>
  <si>
    <t>Služby,školenia,poistenie</t>
  </si>
  <si>
    <t>odchodné</t>
  </si>
  <si>
    <t>04.1.2 Všeobecno - pracovná oblasť /aktivačná činnosť/</t>
  </si>
  <si>
    <t>mzdy - zdroj ŠR</t>
  </si>
  <si>
    <t>Poistné a prísp. do poisťovní - zdroj ŠR</t>
  </si>
  <si>
    <t xml:space="preserve">Materiál </t>
  </si>
  <si>
    <t>Materiál - zdroj ŠR</t>
  </si>
  <si>
    <t>04.4.3 Výstavba</t>
  </si>
  <si>
    <t>Špeciálne služby</t>
  </si>
  <si>
    <t>04.5.1 Cestná doprava</t>
  </si>
  <si>
    <t>v tom:dotácia na PK</t>
  </si>
  <si>
    <t>04.7.3 Cestovný ruch</t>
  </si>
  <si>
    <t>04</t>
  </si>
  <si>
    <t>Ekonomická oblasť</t>
  </si>
  <si>
    <t>05 ochrana životného prostredia</t>
  </si>
  <si>
    <t>05.1.0 Nakladanie s odpadmi</t>
  </si>
  <si>
    <t>Palivá, mazivá a oleje</t>
  </si>
  <si>
    <t>Prenájom</t>
  </si>
  <si>
    <t xml:space="preserve">Propagácia,rekl.,inzercia-Zberný dvor </t>
  </si>
  <si>
    <t>Špeciálne služby - Zberný dvor</t>
  </si>
  <si>
    <t>v tom: Služby - min.roky</t>
  </si>
  <si>
    <t>05.2.0 Nakladanie s odpadovými vodami</t>
  </si>
  <si>
    <t>Dopravné, servis</t>
  </si>
  <si>
    <t>Servis a údržba</t>
  </si>
  <si>
    <t>Rutinná a štandardtná údržba</t>
  </si>
  <si>
    <t>05.6.0 Ochrana životného prostredia</t>
  </si>
  <si>
    <t>Materiál - povodeň</t>
  </si>
  <si>
    <t>Rutinná a štandratná údržba</t>
  </si>
  <si>
    <t>05</t>
  </si>
  <si>
    <t>Ochrana životného prostredia</t>
  </si>
  <si>
    <t>06 občianska vybavenosť</t>
  </si>
  <si>
    <t>06.2.0 Rozvoj obce</t>
  </si>
  <si>
    <t>Služby - zdroj ŠR</t>
  </si>
  <si>
    <t>Služby -ext. man.rek.parku</t>
  </si>
  <si>
    <t>poistné - centrum obce</t>
  </si>
  <si>
    <t>06.4.0 Verejné osvetlenie</t>
  </si>
  <si>
    <t>06</t>
  </si>
  <si>
    <t>Občianska vybavenosť</t>
  </si>
  <si>
    <t>07 zdravotníctvo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</si>
  <si>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</si>
  <si>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</si>
  <si>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</si>
  <si>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</si>
  <si>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</si>
  <si>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</si>
  <si>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>Prepravné, PHM do kos.</t>
  </si>
  <si>
    <t xml:space="preserve">Transfery  </t>
  </si>
  <si>
    <t>v tom: TJ Družstevník</t>
  </si>
  <si>
    <t>stolnotenisový klub</t>
  </si>
  <si>
    <t>iné športové aktivity</t>
  </si>
  <si>
    <t>08.2.0 Kultúrne služby</t>
  </si>
  <si>
    <t>Prevádzkové stroje, prístr.,zariad.</t>
  </si>
  <si>
    <t xml:space="preserve"> Materiál</t>
  </si>
  <si>
    <t>Všeobecné služby-posed.s dôch.</t>
  </si>
  <si>
    <t>Nájomné prev. strojov</t>
  </si>
  <si>
    <t>Služby-osl.maž.</t>
  </si>
  <si>
    <t>Všeobecné služby-obecné slávnosti</t>
  </si>
  <si>
    <t>Nezisk.org.poskyt.všeob sl.-maž.</t>
  </si>
  <si>
    <t>08.2.0.3 Klubové a špeciálne kultúrne zariadenia</t>
  </si>
  <si>
    <t>08.2.0.5 Knižnice</t>
  </si>
  <si>
    <t>Materiál, knihy</t>
  </si>
  <si>
    <t>08.2.0.9 Ostatné kultúrne služby</t>
  </si>
  <si>
    <t>Špeciálne služby (kronika, ZPOZ)</t>
  </si>
  <si>
    <t>08.3.0 Vysielacie a vydavateľské služby</t>
  </si>
  <si>
    <t>08.4.0 Náboženské a iné spoločenské služby</t>
  </si>
  <si>
    <t>Energie, služby</t>
  </si>
  <si>
    <t>Správa cintorínov</t>
  </si>
  <si>
    <t>Nezisk.org.poskyt.všeob.prospešné služby</t>
  </si>
  <si>
    <t>08</t>
  </si>
  <si>
    <t>Športové, kultúrne a spol.služby</t>
  </si>
  <si>
    <t>09 vzdelávanie</t>
  </si>
  <si>
    <t>09.1.1.1 Predškolská výchova s bežnou starostlivosťou</t>
  </si>
  <si>
    <t>MŠ</t>
  </si>
  <si>
    <t>610,620,</t>
  </si>
  <si>
    <t>5 % navýš.neped.prac.-ŠR</t>
  </si>
  <si>
    <t>630,640,</t>
  </si>
  <si>
    <t>Tovary a služby- z účtu OÚ</t>
  </si>
  <si>
    <t xml:space="preserve"> školské potreby</t>
  </si>
  <si>
    <t xml:space="preserve"> predšk. vek</t>
  </si>
  <si>
    <t>ZŠS</t>
  </si>
  <si>
    <t>Potraviny</t>
  </si>
  <si>
    <t>v tom: tovary a služby</t>
  </si>
  <si>
    <t>09.1.2.1 Základné vzdelanie s bežnou starostlivosťou</t>
  </si>
  <si>
    <t>Tovary a služby-z účtu OÚ</t>
  </si>
  <si>
    <t>vzdelávanie MRK - adm.-z účtu OcÚ</t>
  </si>
  <si>
    <t>vzdelávanie MRK -adm.-z vl.prostr.-OÚ</t>
  </si>
  <si>
    <t>09.1.2.2</t>
  </si>
  <si>
    <t>ŠKD</t>
  </si>
  <si>
    <t>vlastné zdroje ZŠ VJM</t>
  </si>
  <si>
    <t>dotácie a príspevky</t>
  </si>
  <si>
    <t>dopravné</t>
  </si>
  <si>
    <t>dotácia pre deti zo soc.znevýh.prostredia</t>
  </si>
  <si>
    <t>školské potreby</t>
  </si>
  <si>
    <t>vzdelávacie poukazy</t>
  </si>
  <si>
    <t>vzdelávanie MRK-školy</t>
  </si>
  <si>
    <t>vzdelávanie M-PC</t>
  </si>
  <si>
    <t>09.6.0.1</t>
  </si>
  <si>
    <t>Zariadenie školského stravovania</t>
  </si>
  <si>
    <t>Energia,voda,telekomunikácia</t>
  </si>
  <si>
    <t>Prac.odevy, obuv, prac.pomôcky</t>
  </si>
  <si>
    <t>Prevádzkové stroje,prístr.</t>
  </si>
  <si>
    <t>Rutinná údržba budov prev.strojov,zar.</t>
  </si>
  <si>
    <t>09</t>
  </si>
  <si>
    <t>Vzdelávanie</t>
  </si>
  <si>
    <t>10 sociálne zabezpečenie</t>
  </si>
  <si>
    <t>10  Sociálne zabezpečenie</t>
  </si>
  <si>
    <t>10.2.0.2</t>
  </si>
  <si>
    <t>Stravovanie dôchodcov</t>
  </si>
  <si>
    <t>Vianočné poukážky</t>
  </si>
  <si>
    <t>10.7.0.2</t>
  </si>
  <si>
    <t>pohrebné</t>
  </si>
  <si>
    <t>nenávr. dávka v HN</t>
  </si>
  <si>
    <t>10.7.0.1</t>
  </si>
  <si>
    <t>Jednorázová dávka v HN</t>
  </si>
  <si>
    <t>10.4.0.2</t>
  </si>
  <si>
    <t>Komunitné a informačné centrum</t>
  </si>
  <si>
    <t>Odstupné</t>
  </si>
  <si>
    <t>Opatrovateľská služba</t>
  </si>
  <si>
    <t>10.7.0.1.</t>
  </si>
  <si>
    <t>Sociálne príspevky</t>
  </si>
  <si>
    <t xml:space="preserve">Občianskemu združ.,-mažoretky </t>
  </si>
  <si>
    <t>10.7.0.</t>
  </si>
  <si>
    <t>výdavky na miesta v detských domovoch</t>
  </si>
  <si>
    <t>9.1.2.1</t>
  </si>
  <si>
    <t>škoské potreby-zdroj ŠR</t>
  </si>
  <si>
    <t>na stravovanie detí v HN-školy</t>
  </si>
  <si>
    <t>v tom:na stravovanie detí v HN-pri MŠ</t>
  </si>
  <si>
    <t>osobitný príjemca-RP</t>
  </si>
  <si>
    <t>osobitný príjemca-Lakatoš Ľudovít</t>
  </si>
  <si>
    <t>osobitný príjemca-Jurík Jozef</t>
  </si>
  <si>
    <t>10</t>
  </si>
  <si>
    <t>Sociálne zabezpečenie</t>
  </si>
  <si>
    <t>Bežné výdavky spolu:</t>
  </si>
  <si>
    <t>Kapitálové výdavky</t>
  </si>
  <si>
    <t>Nákup pozemkov</t>
  </si>
  <si>
    <t>Prev.zariadenie - kamerový systém</t>
  </si>
  <si>
    <t>v tom:Prev.zariad. - kamerový systém-ŠR</t>
  </si>
  <si>
    <t>Rekonštrukcia a prístavba hasičskej zbrojnice</t>
  </si>
  <si>
    <t>Prípravná a projektová dokumentácia</t>
  </si>
  <si>
    <t>04.5.1.3 Správa a údržba ciest</t>
  </si>
  <si>
    <t>Rekonštrukcia ciest, chodníkov</t>
  </si>
  <si>
    <r>
      <t>05.6</t>
    </r>
    <r>
      <rPr>
        <b/>
        <i/>
        <sz val="8"/>
        <rFont val="Arial CE"/>
        <family val="2"/>
      </rPr>
      <t>.0 Ochrana životného prostredia</t>
    </r>
  </si>
  <si>
    <t>Odvodnenie ul. Dukelskej</t>
  </si>
  <si>
    <t>Zberný dvor</t>
  </si>
  <si>
    <t>06.4.0. Verejné osvetlenie</t>
  </si>
  <si>
    <t>Rekonštrukcia a modernizácia VO</t>
  </si>
  <si>
    <t>06.2.0 Rozvoj obcí</t>
  </si>
  <si>
    <t>Leader - park</t>
  </si>
  <si>
    <t>Projektová dokumentácia</t>
  </si>
  <si>
    <t>Rekonštrukcia parku</t>
  </si>
  <si>
    <t>Výstavba centra obce</t>
  </si>
  <si>
    <t>v tom:Výstavba centra obce-EÚ</t>
  </si>
  <si>
    <t>Rekonštrukcia autobusových zastávok</t>
  </si>
  <si>
    <t>Viacúčelové športové ihrisko</t>
  </si>
  <si>
    <t>Realizácia stavieb</t>
  </si>
  <si>
    <t>Rekonštrukcia a modernizácia</t>
  </si>
  <si>
    <t>v tom:Rekonštrukcia a modernizácia-EÚ</t>
  </si>
  <si>
    <t>10.4  Sociállne zabezpečenie</t>
  </si>
  <si>
    <t>Komunitné centrum</t>
  </si>
  <si>
    <t>Kapitálové výdavky spolu:</t>
  </si>
  <si>
    <t>Výdavkové finančné oprácie</t>
  </si>
  <si>
    <t>Výdavkové finančné operácie</t>
  </si>
  <si>
    <t>Splácanie finančného prenájmu</t>
  </si>
  <si>
    <t>Splácanie istiny z bankových úverov</t>
  </si>
  <si>
    <t>Výdavkové finančné operácie spolu:</t>
  </si>
  <si>
    <t>Sumarizácia</t>
  </si>
  <si>
    <t>Bežné výdavky spolu</t>
  </si>
  <si>
    <t>Kapitálové výdavky spolu</t>
  </si>
  <si>
    <t>Rozpočtové výdavky spolu</t>
  </si>
  <si>
    <t>Bežné príjmy</t>
  </si>
  <si>
    <t>Kapitálové príjmy</t>
  </si>
  <si>
    <t>Príjmové finančné operácie</t>
  </si>
  <si>
    <t>Vlastné príjmy RO s právnou subjektivitou</t>
  </si>
  <si>
    <t>Rozpočtové príjmy spolu</t>
  </si>
  <si>
    <t>Príjmy rozpočtu obce Tekovské Lužany na rok 2014</t>
  </si>
  <si>
    <t>Daňové príjmy - dane z príjmov, dane z majetku</t>
  </si>
  <si>
    <t>Výnos dane z príjmov poukázaný samospráve</t>
  </si>
  <si>
    <t>Daň z nehnuteľností</t>
  </si>
  <si>
    <t>Daň z pozemkov</t>
  </si>
  <si>
    <t>v tom: daň z pozemkov-minulé roky</t>
  </si>
  <si>
    <t>Daň zo stavieb</t>
  </si>
  <si>
    <t>v tom: daň zo stavieb-minulé roky</t>
  </si>
  <si>
    <t>Daň z bytov</t>
  </si>
  <si>
    <t>Daňové príjmy - dane za špecifické služby</t>
  </si>
  <si>
    <t>Daň za psa</t>
  </si>
  <si>
    <t>v tom: daň za psa-minulé roky</t>
  </si>
  <si>
    <t>Daň za zábavné hracie prístroje</t>
  </si>
  <si>
    <t>Daň za užívanie verejného priestranstva</t>
  </si>
  <si>
    <t xml:space="preserve">Daň za komunálny odpad </t>
  </si>
  <si>
    <t>v tom: daň za komunálny odpad-minulé roky</t>
  </si>
  <si>
    <t>Daň za umiestnenie jadrového zar.</t>
  </si>
  <si>
    <t>Daňové príjmy celkom</t>
  </si>
  <si>
    <t>Nedaňové príjmy - z podnikania a z vlastníctva majetku</t>
  </si>
  <si>
    <t>Dividendy</t>
  </si>
  <si>
    <t>Príjmy z prenajatých pozemkov</t>
  </si>
  <si>
    <t>Príjmy z prenajatých budov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</si>
  <si>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</si>
  <si>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</si>
  <si>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</si>
  <si>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</si>
  <si>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</si>
  <si>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</si>
  <si>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Predaj výrobkov, tovarov a služieb</t>
  </si>
  <si>
    <t>Náhrada škody T a M</t>
  </si>
  <si>
    <t>Za MŠ, školský klub detí</t>
  </si>
  <si>
    <t>Za stravné /MŠ/</t>
  </si>
  <si>
    <t>Predaj za službu - režijné N zo str. /OcÚ/</t>
  </si>
  <si>
    <t>Za stravné /ZŠ/</t>
  </si>
  <si>
    <t>Za znečisťovanie ovzdušia</t>
  </si>
  <si>
    <t>Iné nedaňové príjmy</t>
  </si>
  <si>
    <t>Úroky z úverov a vkladov</t>
  </si>
  <si>
    <t>Úroky z vkladov ZŠ, MŠ</t>
  </si>
  <si>
    <t xml:space="preserve">Z náhrad z poistného plnenia </t>
  </si>
  <si>
    <t>Z náhrad z poistného plnenia - MŠ</t>
  </si>
  <si>
    <t>008.</t>
  </si>
  <si>
    <t>Z výťažkov z lotérií</t>
  </si>
  <si>
    <t>019.</t>
  </si>
  <si>
    <t>z refundácie</t>
  </si>
  <si>
    <t>Nedaňové príjmy spolu</t>
  </si>
  <si>
    <t>granty a transfery</t>
  </si>
  <si>
    <t>Tuzemské bežné granty a transfery</t>
  </si>
  <si>
    <t>Dotácia na podporu športu - MOS</t>
  </si>
  <si>
    <t>Dotácia na školstvo</t>
  </si>
  <si>
    <t>Dotácia školstvo - kred.prípl.</t>
  </si>
  <si>
    <t>Zo ŠR -zvýš.platov 5 % MŠ,neped.prac.</t>
  </si>
  <si>
    <t>Dotácia na školstvo-MŠ</t>
  </si>
  <si>
    <t>Dotácia na matričnú činnosť,evid.obyv.</t>
  </si>
  <si>
    <t>Dotácia na podporu zamestnanosti</t>
  </si>
  <si>
    <t>Dotácia pre deti zo soc.znevýh.prostr.</t>
  </si>
  <si>
    <t>Dotácia na dopravné</t>
  </si>
  <si>
    <t>Dotácia na vzdelávacie poukazy</t>
  </si>
  <si>
    <t>Transfer na osobitného príjemcu-RP</t>
  </si>
  <si>
    <t>Transfer na osobitného príjemcu-Jurík J.</t>
  </si>
  <si>
    <t>Transfer na osobitného prjemcu-Lakatoš Ľ.</t>
  </si>
  <si>
    <t>Dotácia na opr. pozemných komunikácií</t>
  </si>
  <si>
    <t>Dotácia na stravovanie detí v HN</t>
  </si>
  <si>
    <t>Dotácia na školské potreby</t>
  </si>
  <si>
    <t>Dotácia - ZŠ - M-PC</t>
  </si>
  <si>
    <t>ÚV SR (vzdelávanie MRK)</t>
  </si>
  <si>
    <t>Dotácia na voľby</t>
  </si>
  <si>
    <t>Dotácia - životné prostr.</t>
  </si>
  <si>
    <t>Dotácia z FSR - TSP</t>
  </si>
  <si>
    <t>Tuzemské granty a transfery</t>
  </si>
  <si>
    <t>MV SR (vybavenie hasičskej zbrojnice)</t>
  </si>
  <si>
    <t>Granty ZŠ VJM</t>
  </si>
  <si>
    <t>Granty a transfery spolu</t>
  </si>
  <si>
    <t>Bežné príjmy spolu</t>
  </si>
  <si>
    <t>Príjem z predaja kapitálových aktív</t>
  </si>
  <si>
    <t>Príjem z predaja pozemkov a nehm.aktív</t>
  </si>
  <si>
    <t>MVaRR SR (ZS)</t>
  </si>
  <si>
    <t>MVRR SR (VO)</t>
  </si>
  <si>
    <t>MVaRR SR (centrum obce)</t>
  </si>
  <si>
    <t>MVaRR SR (škola)</t>
  </si>
  <si>
    <t>MV SR (hasičská zbrojnica)</t>
  </si>
  <si>
    <t>Zo ŠR - kamerový systém</t>
  </si>
  <si>
    <t>MŽP (zberný dvor)</t>
  </si>
  <si>
    <t>ÚV SR (komunitné centrum)</t>
  </si>
  <si>
    <t>.002</t>
  </si>
  <si>
    <t xml:space="preserve">Z vratiek </t>
  </si>
  <si>
    <t>Kapitálové príjmy spolu</t>
  </si>
  <si>
    <t>Prevod z rezervného fondu obce</t>
  </si>
  <si>
    <t>Prevod z ostatných fondov obce</t>
  </si>
  <si>
    <t>Príjmy z ostatných finančných operácií</t>
  </si>
  <si>
    <t>Tuzemské úvery, pôžičky a návratné finančné výpomoci</t>
  </si>
  <si>
    <t>Bankové úvery dlhodobé</t>
  </si>
  <si>
    <t>Ostatné úvery a návratné finančné výpomoci</t>
  </si>
  <si>
    <t>Základná škola</t>
  </si>
  <si>
    <t>Základná škola s VJM</t>
  </si>
  <si>
    <t>Materská škola</t>
  </si>
  <si>
    <t>SUMARIZÁCIA</t>
  </si>
  <si>
    <t>PLNENIE ROZPOČTU OBCE TEKOVSKÉ LUŽANY</t>
  </si>
  <si>
    <t>Spracovateľ:</t>
  </si>
  <si>
    <t>Návrh na uznesenie:</t>
  </si>
  <si>
    <t>Iveta Somogyiová, účtovníčka obce</t>
  </si>
  <si>
    <t>Obecné zastupiteľstvo v Tekovských Lužanoch</t>
  </si>
  <si>
    <t>Predkladateľ</t>
  </si>
  <si>
    <t>berie na vedomie</t>
  </si>
  <si>
    <t>Ing. Marián Kotora</t>
  </si>
  <si>
    <t>starosta obce</t>
  </si>
  <si>
    <t>Transfer na osobitného príjemcu</t>
  </si>
  <si>
    <t>Dotácia - Zberný dvor</t>
  </si>
  <si>
    <t>Výstavba zberného dvora</t>
  </si>
  <si>
    <t>5.1.0 Nakladanie s odpadmi</t>
  </si>
  <si>
    <t>Leader OÚ</t>
  </si>
  <si>
    <t>osobitný príjemca-HN</t>
  </si>
  <si>
    <t>nezisk.org.-všeob.-Červený kríž</t>
  </si>
  <si>
    <t>Odchodné</t>
  </si>
  <si>
    <t>Materiál(trakt.kosačka)</t>
  </si>
  <si>
    <t>Leader - (park)</t>
  </si>
  <si>
    <t>Dotácia na podporu kultúry - OS</t>
  </si>
  <si>
    <t>vzdelávanie MRK - v rozp. obce-školy</t>
  </si>
  <si>
    <t>Odmeny a  príspevky</t>
  </si>
  <si>
    <t>Služby,školenia, dohody</t>
  </si>
  <si>
    <t>Prac.odevy, obuv, a prac.pomôcky</t>
  </si>
  <si>
    <t>Odmeny a príspevky - tréneri</t>
  </si>
  <si>
    <t xml:space="preserve">Poistné a príspevky do poisťovní </t>
  </si>
  <si>
    <t>8.2.0.</t>
  </si>
  <si>
    <t>Kultúrne služby - pamätník</t>
  </si>
  <si>
    <t>Dotácia - MŠ - M-PC</t>
  </si>
  <si>
    <t>Od fyzickej osoby</t>
  </si>
  <si>
    <t>k 31.12.2014</t>
  </si>
  <si>
    <t>informáciu o plnení  rozpočtu k 31.12.2014</t>
  </si>
  <si>
    <t>Servis a údržba dopr.prostr.</t>
  </si>
  <si>
    <t>5.2.0 Nakladanie s odpadovými vodami</t>
  </si>
  <si>
    <t>Návratné afinančné výpomoci FO</t>
  </si>
  <si>
    <t>vzdelávanie MP-C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</si>
</sst>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&quot; €&quot;_-;\-* #,##0.00&quot; €&quot;_-;_-* \-??&quot; €&quot;_-;_-@_-"/>
    <numFmt numFmtId="173" formatCode="_-* #,##0.00,_S_k_-;\-* #,##0.00,_S_k_-;_-* \-??\ _S_k_-;_-@_-"/>
    <numFmt numFmtId="174" formatCode="dd/mm/yyyy"/>
    <numFmt numFmtId="175" formatCode="#,##0;\-#,##0"/>
    <numFmt numFmtId="176" formatCode="#,##0.00;\-#,##0.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"/>
  </numFmts>
  <fonts count="5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i/>
      <sz val="8"/>
      <color indexed="12"/>
      <name val="Arial CE"/>
      <family val="2"/>
    </font>
    <font>
      <sz val="8"/>
      <color indexed="48"/>
      <name val="Arial CE"/>
      <family val="2"/>
    </font>
    <font>
      <b/>
      <sz val="8"/>
      <name val="Arial CE"/>
      <family val="2"/>
    </font>
    <font>
      <b/>
      <sz val="8"/>
      <color indexed="57"/>
      <name val="Arial CE"/>
      <family val="2"/>
    </font>
    <font>
      <b/>
      <i/>
      <sz val="8"/>
      <color indexed="57"/>
      <name val="Arial CE"/>
      <family val="2"/>
    </font>
    <font>
      <b/>
      <sz val="10"/>
      <color indexed="57"/>
      <name val="Arial CE"/>
      <family val="2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2"/>
    </font>
    <font>
      <b/>
      <i/>
      <sz val="10"/>
      <color indexed="57"/>
      <name val="Arial CE"/>
      <family val="2"/>
    </font>
    <font>
      <i/>
      <sz val="10"/>
      <name val="Arial CE"/>
      <family val="2"/>
    </font>
    <font>
      <i/>
      <sz val="10"/>
      <color indexed="12"/>
      <name val="Arial CE"/>
      <family val="2"/>
    </font>
    <font>
      <i/>
      <sz val="8"/>
      <color indexed="8"/>
      <name val="Arial CE"/>
      <family val="2"/>
    </font>
    <font>
      <i/>
      <sz val="8"/>
      <color indexed="10"/>
      <name val="Arial CE"/>
      <family val="2"/>
    </font>
    <font>
      <i/>
      <sz val="8"/>
      <color indexed="48"/>
      <name val="Arial CE"/>
      <family val="2"/>
    </font>
    <font>
      <b/>
      <i/>
      <sz val="10"/>
      <color indexed="12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173" fontId="0" fillId="0" borderId="0" applyFill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172" fontId="1" fillId="0" borderId="0" applyFill="0" applyBorder="0" applyAlignment="0" applyProtection="0"/>
    <xf numFmtId="42" fontId="1" fillId="0" borderId="0" applyFill="0" applyBorder="0" applyAlignment="0" applyProtection="0"/>
    <xf numFmtId="0" fontId="14" fillId="8" borderId="0" applyNumberFormat="0" applyBorder="0" applyAlignment="0" applyProtection="0"/>
    <xf numFmtId="0" fontId="0" fillId="4" borderId="7" applyNumberFormat="0" applyAlignment="0" applyProtection="0"/>
    <xf numFmtId="0" fontId="15" fillId="2" borderId="8" applyNumberFormat="0" applyAlignment="0" applyProtection="0"/>
    <xf numFmtId="9" fontId="0" fillId="0" borderId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172" fontId="19" fillId="5" borderId="0" xfId="53" applyFont="1" applyFill="1" applyBorder="1" applyAlignment="1" applyProtection="1">
      <alignment/>
      <protection/>
    </xf>
    <xf numFmtId="172" fontId="19" fillId="5" borderId="0" xfId="53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0" fillId="15" borderId="0" xfId="0" applyFont="1" applyFill="1" applyBorder="1" applyAlignment="1">
      <alignment/>
    </xf>
    <xf numFmtId="0" fontId="20" fillId="16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2" fillId="3" borderId="10" xfId="0" applyFont="1" applyFill="1" applyBorder="1" applyAlignment="1">
      <alignment/>
    </xf>
    <xf numFmtId="0" fontId="22" fillId="3" borderId="11" xfId="0" applyFont="1" applyFill="1" applyBorder="1" applyAlignment="1">
      <alignment vertical="top"/>
    </xf>
    <xf numFmtId="0" fontId="22" fillId="3" borderId="12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justify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2" fontId="20" fillId="3" borderId="15" xfId="0" applyNumberFormat="1" applyFont="1" applyFill="1" applyBorder="1" applyAlignment="1">
      <alignment horizontal="justify" vertical="center"/>
    </xf>
    <xf numFmtId="2" fontId="20" fillId="3" borderId="14" xfId="0" applyNumberFormat="1" applyFont="1" applyFill="1" applyBorder="1" applyAlignment="1">
      <alignment horizontal="justify" vertical="center"/>
    </xf>
    <xf numFmtId="1" fontId="20" fillId="3" borderId="14" xfId="0" applyNumberFormat="1" applyFont="1" applyFill="1" applyBorder="1" applyAlignment="1">
      <alignment horizontal="center" vertical="center"/>
    </xf>
    <xf numFmtId="2" fontId="20" fillId="3" borderId="1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4" fillId="8" borderId="10" xfId="0" applyFont="1" applyFill="1" applyBorder="1" applyAlignment="1">
      <alignment/>
    </xf>
    <xf numFmtId="0" fontId="25" fillId="8" borderId="11" xfId="0" applyFont="1" applyFill="1" applyBorder="1" applyAlignment="1">
      <alignment vertical="top"/>
    </xf>
    <xf numFmtId="0" fontId="25" fillId="8" borderId="12" xfId="0" applyFont="1" applyFill="1" applyBorder="1" applyAlignment="1">
      <alignment horizontal="left"/>
    </xf>
    <xf numFmtId="3" fontId="24" fillId="8" borderId="14" xfId="0" applyNumberFormat="1" applyFont="1" applyFill="1" applyBorder="1" applyAlignment="1">
      <alignment horizontal="right"/>
    </xf>
    <xf numFmtId="4" fontId="24" fillId="8" borderId="14" xfId="0" applyNumberFormat="1" applyFont="1" applyFill="1" applyBorder="1" applyAlignment="1">
      <alignment horizontal="right" vertical="top"/>
    </xf>
    <xf numFmtId="4" fontId="24" fillId="8" borderId="14" xfId="0" applyNumberFormat="1" applyFont="1" applyFill="1" applyBorder="1" applyAlignment="1">
      <alignment horizontal="center"/>
    </xf>
    <xf numFmtId="3" fontId="24" fillId="8" borderId="16" xfId="0" applyNumberFormat="1" applyFont="1" applyFill="1" applyBorder="1" applyAlignment="1">
      <alignment horizontal="right"/>
    </xf>
    <xf numFmtId="0" fontId="24" fillId="8" borderId="16" xfId="0" applyFont="1" applyFill="1" applyBorder="1" applyAlignment="1">
      <alignment/>
    </xf>
    <xf numFmtId="4" fontId="24" fillId="8" borderId="14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Fill="1" applyBorder="1" applyAlignment="1">
      <alignment vertical="top"/>
    </xf>
    <xf numFmtId="0" fontId="26" fillId="0" borderId="11" xfId="0" applyFont="1" applyFill="1" applyBorder="1" applyAlignment="1">
      <alignment horizontal="left"/>
    </xf>
    <xf numFmtId="3" fontId="26" fillId="0" borderId="13" xfId="0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right" vertical="top"/>
    </xf>
    <xf numFmtId="4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4" fontId="26" fillId="0" borderId="13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Fill="1" applyBorder="1" applyAlignment="1">
      <alignment horizontal="left"/>
    </xf>
    <xf numFmtId="3" fontId="27" fillId="0" borderId="13" xfId="0" applyNumberFormat="1" applyFont="1" applyFill="1" applyBorder="1" applyAlignment="1">
      <alignment horizontal="right"/>
    </xf>
    <xf numFmtId="4" fontId="28" fillId="0" borderId="13" xfId="0" applyNumberFormat="1" applyFont="1" applyFill="1" applyBorder="1" applyAlignment="1">
      <alignment horizontal="right"/>
    </xf>
    <xf numFmtId="4" fontId="27" fillId="0" borderId="13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Fill="1" applyBorder="1" applyAlignment="1">
      <alignment vertical="top"/>
    </xf>
    <xf numFmtId="0" fontId="26" fillId="0" borderId="11" xfId="0" applyFont="1" applyBorder="1" applyAlignment="1">
      <alignment/>
    </xf>
    <xf numFmtId="3" fontId="26" fillId="0" borderId="13" xfId="58" applyNumberFormat="1" applyFont="1" applyFill="1" applyBorder="1" applyAlignment="1" applyProtection="1">
      <alignment horizontal="right"/>
      <protection/>
    </xf>
    <xf numFmtId="3" fontId="26" fillId="0" borderId="13" xfId="0" applyNumberFormat="1" applyFont="1" applyBorder="1" applyAlignment="1">
      <alignment horizontal="right"/>
    </xf>
    <xf numFmtId="4" fontId="26" fillId="0" borderId="13" xfId="58" applyNumberFormat="1" applyFont="1" applyFill="1" applyBorder="1" applyAlignment="1" applyProtection="1">
      <alignment horizontal="center"/>
      <protection/>
    </xf>
    <xf numFmtId="0" fontId="0" fillId="0" borderId="13" xfId="0" applyFont="1" applyBorder="1" applyAlignment="1">
      <alignment/>
    </xf>
    <xf numFmtId="4" fontId="26" fillId="0" borderId="13" xfId="0" applyNumberFormat="1" applyFont="1" applyBorder="1" applyAlignment="1">
      <alignment/>
    </xf>
    <xf numFmtId="0" fontId="30" fillId="2" borderId="10" xfId="0" applyFont="1" applyFill="1" applyBorder="1" applyAlignment="1">
      <alignment horizontal="right"/>
    </xf>
    <xf numFmtId="0" fontId="30" fillId="2" borderId="11" xfId="0" applyFont="1" applyFill="1" applyBorder="1" applyAlignment="1">
      <alignment/>
    </xf>
    <xf numFmtId="3" fontId="30" fillId="2" borderId="13" xfId="0" applyNumberFormat="1" applyFont="1" applyFill="1" applyBorder="1" applyAlignment="1">
      <alignment horizontal="right"/>
    </xf>
    <xf numFmtId="4" fontId="30" fillId="2" borderId="13" xfId="0" applyNumberFormat="1" applyFont="1" applyFill="1" applyBorder="1" applyAlignment="1">
      <alignment horizontal="center"/>
    </xf>
    <xf numFmtId="0" fontId="20" fillId="2" borderId="13" xfId="0" applyFont="1" applyFill="1" applyBorder="1" applyAlignment="1">
      <alignment/>
    </xf>
    <xf numFmtId="4" fontId="30" fillId="2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3" fontId="32" fillId="0" borderId="13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/>
    </xf>
    <xf numFmtId="4" fontId="31" fillId="0" borderId="13" xfId="0" applyNumberFormat="1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3" fontId="35" fillId="0" borderId="13" xfId="0" applyNumberFormat="1" applyFont="1" applyFill="1" applyBorder="1" applyAlignment="1">
      <alignment horizontal="right"/>
    </xf>
    <xf numFmtId="4" fontId="35" fillId="0" borderId="13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/>
    </xf>
    <xf numFmtId="4" fontId="34" fillId="0" borderId="13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4" fontId="32" fillId="0" borderId="13" xfId="0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3" fontId="26" fillId="0" borderId="11" xfId="41" applyFont="1" applyFill="1" applyBorder="1" applyAlignment="1" applyProtection="1">
      <alignment horizontal="left"/>
      <protection/>
    </xf>
    <xf numFmtId="4" fontId="26" fillId="0" borderId="13" xfId="0" applyNumberFormat="1" applyFont="1" applyBorder="1" applyAlignment="1">
      <alignment horizontal="center"/>
    </xf>
    <xf numFmtId="0" fontId="27" fillId="0" borderId="11" xfId="0" applyFont="1" applyBorder="1" applyAlignment="1">
      <alignment/>
    </xf>
    <xf numFmtId="3" fontId="29" fillId="0" borderId="13" xfId="0" applyNumberFormat="1" applyFont="1" applyBorder="1" applyAlignment="1">
      <alignment horizontal="right"/>
    </xf>
    <xf numFmtId="3" fontId="27" fillId="0" borderId="13" xfId="0" applyNumberFormat="1" applyFont="1" applyBorder="1" applyAlignment="1">
      <alignment horizontal="right"/>
    </xf>
    <xf numFmtId="4" fontId="34" fillId="0" borderId="13" xfId="0" applyNumberFormat="1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4" fontId="38" fillId="2" borderId="13" xfId="0" applyNumberFormat="1" applyFont="1" applyFill="1" applyBorder="1" applyAlignment="1">
      <alignment horizontal="center"/>
    </xf>
    <xf numFmtId="4" fontId="27" fillId="2" borderId="13" xfId="0" applyNumberFormat="1" applyFont="1" applyFill="1" applyBorder="1" applyAlignment="1">
      <alignment horizontal="center"/>
    </xf>
    <xf numFmtId="0" fontId="37" fillId="0" borderId="13" xfId="0" applyFont="1" applyBorder="1" applyAlignment="1">
      <alignment/>
    </xf>
    <xf numFmtId="4" fontId="27" fillId="0" borderId="13" xfId="0" applyNumberFormat="1" applyFont="1" applyBorder="1" applyAlignment="1">
      <alignment/>
    </xf>
    <xf numFmtId="0" fontId="37" fillId="0" borderId="0" xfId="0" applyFont="1" applyBorder="1" applyAlignment="1">
      <alignment/>
    </xf>
    <xf numFmtId="4" fontId="32" fillId="0" borderId="13" xfId="0" applyNumberFormat="1" applyFont="1" applyFill="1" applyBorder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4" fontId="27" fillId="0" borderId="13" xfId="0" applyNumberFormat="1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3" xfId="0" applyFont="1" applyBorder="1" applyAlignment="1">
      <alignment/>
    </xf>
    <xf numFmtId="4" fontId="39" fillId="0" borderId="13" xfId="0" applyNumberFormat="1" applyFont="1" applyBorder="1" applyAlignment="1">
      <alignment horizontal="left"/>
    </xf>
    <xf numFmtId="0" fontId="26" fillId="0" borderId="12" xfId="0" applyFont="1" applyBorder="1" applyAlignment="1">
      <alignment/>
    </xf>
    <xf numFmtId="0" fontId="22" fillId="3" borderId="18" xfId="0" applyFont="1" applyFill="1" applyBorder="1" applyAlignment="1">
      <alignment/>
    </xf>
    <xf numFmtId="0" fontId="22" fillId="3" borderId="19" xfId="0" applyFont="1" applyFill="1" applyBorder="1" applyAlignment="1">
      <alignment vertical="top"/>
    </xf>
    <xf numFmtId="0" fontId="22" fillId="3" borderId="19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justify" vertical="center"/>
    </xf>
    <xf numFmtId="0" fontId="22" fillId="3" borderId="21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4" fontId="26" fillId="2" borderId="13" xfId="0" applyNumberFormat="1" applyFont="1" applyFill="1" applyBorder="1" applyAlignment="1">
      <alignment horizontal="center"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32" fillId="0" borderId="10" xfId="0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4" fontId="26" fillId="0" borderId="13" xfId="0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left"/>
    </xf>
    <xf numFmtId="0" fontId="26" fillId="0" borderId="20" xfId="0" applyFont="1" applyFill="1" applyBorder="1" applyAlignment="1">
      <alignment horizontal="right"/>
    </xf>
    <xf numFmtId="0" fontId="26" fillId="0" borderId="17" xfId="0" applyFont="1" applyFill="1" applyBorder="1" applyAlignment="1">
      <alignment/>
    </xf>
    <xf numFmtId="3" fontId="26" fillId="0" borderId="13" xfId="0" applyNumberFormat="1" applyFont="1" applyBorder="1" applyAlignment="1">
      <alignment horizontal="left"/>
    </xf>
    <xf numFmtId="4" fontId="26" fillId="0" borderId="13" xfId="0" applyNumberFormat="1" applyFont="1" applyBorder="1" applyAlignment="1">
      <alignment horizontal="right"/>
    </xf>
    <xf numFmtId="0" fontId="26" fillId="0" borderId="11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3" fontId="2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4" fontId="24" fillId="8" borderId="10" xfId="0" applyNumberFormat="1" applyFont="1" applyFill="1" applyBorder="1" applyAlignment="1">
      <alignment horizontal="left"/>
    </xf>
    <xf numFmtId="0" fontId="25" fillId="8" borderId="11" xfId="0" applyFont="1" applyFill="1" applyBorder="1" applyAlignment="1">
      <alignment/>
    </xf>
    <xf numFmtId="3" fontId="24" fillId="8" borderId="13" xfId="0" applyNumberFormat="1" applyFont="1" applyFill="1" applyBorder="1" applyAlignment="1">
      <alignment/>
    </xf>
    <xf numFmtId="4" fontId="24" fillId="8" borderId="13" xfId="0" applyNumberFormat="1" applyFont="1" applyFill="1" applyBorder="1" applyAlignment="1">
      <alignment/>
    </xf>
    <xf numFmtId="4" fontId="24" fillId="8" borderId="13" xfId="0" applyNumberFormat="1" applyFont="1" applyFill="1" applyBorder="1" applyAlignment="1">
      <alignment horizontal="center"/>
    </xf>
    <xf numFmtId="0" fontId="24" fillId="8" borderId="13" xfId="0" applyFont="1" applyFill="1" applyBorder="1" applyAlignment="1">
      <alignment/>
    </xf>
    <xf numFmtId="0" fontId="26" fillId="0" borderId="19" xfId="0" applyFont="1" applyFill="1" applyBorder="1" applyAlignment="1">
      <alignment horizontal="left"/>
    </xf>
    <xf numFmtId="0" fontId="25" fillId="8" borderId="17" xfId="0" applyFont="1" applyFill="1" applyBorder="1" applyAlignment="1">
      <alignment/>
    </xf>
    <xf numFmtId="2" fontId="26" fillId="0" borderId="13" xfId="0" applyNumberFormat="1" applyFont="1" applyBorder="1" applyAlignment="1">
      <alignment/>
    </xf>
    <xf numFmtId="2" fontId="27" fillId="0" borderId="13" xfId="0" applyNumberFormat="1" applyFont="1" applyBorder="1" applyAlignment="1">
      <alignment/>
    </xf>
    <xf numFmtId="0" fontId="27" fillId="0" borderId="13" xfId="0" applyFont="1" applyBorder="1" applyAlignment="1">
      <alignment/>
    </xf>
    <xf numFmtId="2" fontId="26" fillId="0" borderId="13" xfId="0" applyNumberFormat="1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3" fontId="27" fillId="0" borderId="13" xfId="0" applyNumberFormat="1" applyFont="1" applyBorder="1" applyAlignment="1">
      <alignment horizontal="left"/>
    </xf>
    <xf numFmtId="2" fontId="27" fillId="0" borderId="13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6" fillId="0" borderId="16" xfId="0" applyFont="1" applyFill="1" applyBorder="1" applyAlignment="1">
      <alignment/>
    </xf>
    <xf numFmtId="49" fontId="20" fillId="16" borderId="10" xfId="0" applyNumberFormat="1" applyFont="1" applyFill="1" applyBorder="1" applyAlignment="1">
      <alignment horizontal="right"/>
    </xf>
    <xf numFmtId="0" fontId="26" fillId="16" borderId="12" xfId="0" applyFont="1" applyFill="1" applyBorder="1" applyAlignment="1">
      <alignment/>
    </xf>
    <xf numFmtId="0" fontId="20" fillId="16" borderId="10" xfId="0" applyFont="1" applyFill="1" applyBorder="1" applyAlignment="1">
      <alignment/>
    </xf>
    <xf numFmtId="3" fontId="30" fillId="16" borderId="13" xfId="0" applyNumberFormat="1" applyFont="1" applyFill="1" applyBorder="1" applyAlignment="1">
      <alignment horizontal="right"/>
    </xf>
    <xf numFmtId="4" fontId="30" fillId="16" borderId="13" xfId="0" applyNumberFormat="1" applyFont="1" applyFill="1" applyBorder="1" applyAlignment="1">
      <alignment horizontal="right"/>
    </xf>
    <xf numFmtId="4" fontId="30" fillId="16" borderId="13" xfId="0" applyNumberFormat="1" applyFont="1" applyFill="1" applyBorder="1" applyAlignment="1">
      <alignment horizontal="center"/>
    </xf>
    <xf numFmtId="2" fontId="30" fillId="16" borderId="1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justify" vertical="center"/>
    </xf>
    <xf numFmtId="1" fontId="24" fillId="8" borderId="13" xfId="0" applyNumberFormat="1" applyFont="1" applyFill="1" applyBorder="1" applyAlignment="1">
      <alignment/>
    </xf>
    <xf numFmtId="2" fontId="24" fillId="8" borderId="13" xfId="0" applyNumberFormat="1" applyFont="1" applyFill="1" applyBorder="1" applyAlignment="1">
      <alignment/>
    </xf>
    <xf numFmtId="2" fontId="30" fillId="8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6" fillId="0" borderId="13" xfId="0" applyFont="1" applyFill="1" applyBorder="1" applyAlignment="1">
      <alignment horizontal="right"/>
    </xf>
    <xf numFmtId="1" fontId="27" fillId="0" borderId="13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2" fontId="27" fillId="0" borderId="21" xfId="0" applyNumberFormat="1" applyFont="1" applyFill="1" applyBorder="1" applyAlignment="1">
      <alignment/>
    </xf>
    <xf numFmtId="2" fontId="24" fillId="16" borderId="13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24" fillId="8" borderId="13" xfId="0" applyNumberFormat="1" applyFont="1" applyFill="1" applyBorder="1" applyAlignment="1">
      <alignment horizontal="right"/>
    </xf>
    <xf numFmtId="4" fontId="24" fillId="8" borderId="13" xfId="0" applyNumberFormat="1" applyFont="1" applyFill="1" applyBorder="1" applyAlignment="1">
      <alignment horizontal="right"/>
    </xf>
    <xf numFmtId="4" fontId="26" fillId="0" borderId="13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3" fontId="27" fillId="0" borderId="13" xfId="0" applyNumberFormat="1" applyFont="1" applyFill="1" applyBorder="1" applyAlignment="1">
      <alignment horizontal="left"/>
    </xf>
    <xf numFmtId="4" fontId="27" fillId="0" borderId="13" xfId="0" applyNumberFormat="1" applyFont="1" applyBorder="1" applyAlignment="1">
      <alignment horizontal="left"/>
    </xf>
    <xf numFmtId="4" fontId="28" fillId="0" borderId="13" xfId="0" applyNumberFormat="1" applyFont="1" applyBorder="1" applyAlignment="1">
      <alignment horizontal="left"/>
    </xf>
    <xf numFmtId="0" fontId="26" fillId="0" borderId="20" xfId="0" applyFont="1" applyFill="1" applyBorder="1" applyAlignment="1">
      <alignment/>
    </xf>
    <xf numFmtId="4" fontId="24" fillId="16" borderId="13" xfId="0" applyNumberFormat="1" applyFont="1" applyFill="1" applyBorder="1" applyAlignment="1">
      <alignment/>
    </xf>
    <xf numFmtId="49" fontId="20" fillId="2" borderId="0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3" fontId="20" fillId="2" borderId="0" xfId="0" applyNumberFormat="1" applyFont="1" applyFill="1" applyBorder="1" applyAlignment="1">
      <alignment horizontal="right"/>
    </xf>
    <xf numFmtId="4" fontId="20" fillId="2" borderId="0" xfId="0" applyNumberFormat="1" applyFont="1" applyFill="1" applyBorder="1" applyAlignment="1">
      <alignment horizontal="right"/>
    </xf>
    <xf numFmtId="4" fontId="20" fillId="2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 applyAlignment="1">
      <alignment/>
    </xf>
    <xf numFmtId="3" fontId="25" fillId="2" borderId="0" xfId="0" applyNumberFormat="1" applyFont="1" applyFill="1" applyBorder="1" applyAlignment="1">
      <alignment/>
    </xf>
    <xf numFmtId="3" fontId="20" fillId="16" borderId="0" xfId="0" applyNumberFormat="1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24" fillId="8" borderId="22" xfId="0" applyFont="1" applyFill="1" applyBorder="1" applyAlignment="1">
      <alignment/>
    </xf>
    <xf numFmtId="0" fontId="25" fillId="8" borderId="23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19" xfId="0" applyFont="1" applyBorder="1" applyAlignment="1">
      <alignment/>
    </xf>
    <xf numFmtId="0" fontId="30" fillId="0" borderId="24" xfId="0" applyFont="1" applyFill="1" applyBorder="1" applyAlignment="1">
      <alignment/>
    </xf>
    <xf numFmtId="3" fontId="30" fillId="0" borderId="21" xfId="0" applyNumberFormat="1" applyFont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4" fontId="30" fillId="0" borderId="21" xfId="0" applyNumberFormat="1" applyFont="1" applyBorder="1" applyAlignment="1">
      <alignment horizontal="center"/>
    </xf>
    <xf numFmtId="0" fontId="24" fillId="8" borderId="18" xfId="0" applyFont="1" applyFill="1" applyBorder="1" applyAlignment="1">
      <alignment/>
    </xf>
    <xf numFmtId="0" fontId="25" fillId="8" borderId="19" xfId="0" applyFont="1" applyFill="1" applyBorder="1" applyAlignment="1">
      <alignment/>
    </xf>
    <xf numFmtId="4" fontId="27" fillId="0" borderId="13" xfId="0" applyNumberFormat="1" applyFont="1" applyBorder="1" applyAlignment="1">
      <alignment horizontal="right"/>
    </xf>
    <xf numFmtId="3" fontId="26" fillId="0" borderId="14" xfId="0" applyNumberFormat="1" applyFont="1" applyBorder="1" applyAlignment="1">
      <alignment horizontal="right"/>
    </xf>
    <xf numFmtId="4" fontId="26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4" fontId="26" fillId="0" borderId="14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/>
    </xf>
    <xf numFmtId="0" fontId="24" fillId="8" borderId="11" xfId="0" applyFont="1" applyFill="1" applyBorder="1" applyAlignment="1">
      <alignment/>
    </xf>
    <xf numFmtId="0" fontId="30" fillId="0" borderId="0" xfId="0" applyFont="1" applyBorder="1" applyAlignment="1">
      <alignment/>
    </xf>
    <xf numFmtId="3" fontId="26" fillId="0" borderId="25" xfId="0" applyNumberFormat="1" applyFont="1" applyBorder="1" applyAlignment="1">
      <alignment/>
    </xf>
    <xf numFmtId="4" fontId="26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2" fontId="26" fillId="0" borderId="25" xfId="0" applyNumberFormat="1" applyFont="1" applyBorder="1" applyAlignment="1">
      <alignment/>
    </xf>
    <xf numFmtId="0" fontId="27" fillId="2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41" fillId="0" borderId="13" xfId="0" applyFont="1" applyBorder="1" applyAlignment="1">
      <alignment/>
    </xf>
    <xf numFmtId="0" fontId="26" fillId="0" borderId="12" xfId="0" applyFont="1" applyFill="1" applyBorder="1" applyAlignment="1">
      <alignment/>
    </xf>
    <xf numFmtId="0" fontId="41" fillId="0" borderId="0" xfId="0" applyFont="1" applyBorder="1" applyAlignment="1">
      <alignment/>
    </xf>
    <xf numFmtId="3" fontId="26" fillId="0" borderId="13" xfId="0" applyNumberFormat="1" applyFont="1" applyFill="1" applyBorder="1" applyAlignment="1">
      <alignment/>
    </xf>
    <xf numFmtId="2" fontId="38" fillId="2" borderId="13" xfId="0" applyNumberFormat="1" applyFont="1" applyFill="1" applyBorder="1" applyAlignment="1">
      <alignment/>
    </xf>
    <xf numFmtId="2" fontId="26" fillId="2" borderId="13" xfId="0" applyNumberFormat="1" applyFont="1" applyFill="1" applyBorder="1" applyAlignment="1">
      <alignment/>
    </xf>
    <xf numFmtId="2" fontId="28" fillId="2" borderId="13" xfId="0" applyNumberFormat="1" applyFont="1" applyFill="1" applyBorder="1" applyAlignment="1">
      <alignment horizontal="left"/>
    </xf>
    <xf numFmtId="0" fontId="30" fillId="0" borderId="19" xfId="0" applyFont="1" applyFill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Fill="1" applyBorder="1" applyAlignment="1">
      <alignment/>
    </xf>
    <xf numFmtId="4" fontId="30" fillId="0" borderId="0" xfId="0" applyNumberFormat="1" applyFont="1" applyBorder="1" applyAlignment="1">
      <alignment horizontal="center"/>
    </xf>
    <xf numFmtId="2" fontId="24" fillId="8" borderId="14" xfId="0" applyNumberFormat="1" applyFont="1" applyFill="1" applyBorder="1" applyAlignment="1">
      <alignment/>
    </xf>
    <xf numFmtId="2" fontId="26" fillId="0" borderId="12" xfId="0" applyNumberFormat="1" applyFont="1" applyBorder="1" applyAlignment="1">
      <alignment/>
    </xf>
    <xf numFmtId="2" fontId="26" fillId="0" borderId="26" xfId="0" applyNumberFormat="1" applyFont="1" applyBorder="1" applyAlignment="1">
      <alignment/>
    </xf>
    <xf numFmtId="0" fontId="30" fillId="16" borderId="13" xfId="0" applyFont="1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26" fillId="0" borderId="27" xfId="0" applyFont="1" applyFill="1" applyBorder="1" applyAlignment="1">
      <alignment/>
    </xf>
    <xf numFmtId="0" fontId="39" fillId="0" borderId="28" xfId="0" applyFont="1" applyFill="1" applyBorder="1" applyAlignment="1">
      <alignment/>
    </xf>
    <xf numFmtId="0" fontId="26" fillId="0" borderId="28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2" fontId="39" fillId="0" borderId="13" xfId="0" applyNumberFormat="1" applyFont="1" applyBorder="1" applyAlignment="1">
      <alignment horizontal="left"/>
    </xf>
    <xf numFmtId="2" fontId="26" fillId="0" borderId="13" xfId="0" applyNumberFormat="1" applyFont="1" applyBorder="1" applyAlignment="1">
      <alignment horizontal="right"/>
    </xf>
    <xf numFmtId="0" fontId="30" fillId="0" borderId="10" xfId="0" applyFont="1" applyFill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Fill="1" applyBorder="1" applyAlignment="1">
      <alignment/>
    </xf>
    <xf numFmtId="3" fontId="30" fillId="0" borderId="21" xfId="0" applyNumberFormat="1" applyFont="1" applyBorder="1" applyAlignment="1">
      <alignment/>
    </xf>
    <xf numFmtId="2" fontId="30" fillId="16" borderId="13" xfId="0" applyNumberFormat="1" applyFont="1" applyFill="1" applyBorder="1" applyAlignment="1">
      <alignment/>
    </xf>
    <xf numFmtId="3" fontId="28" fillId="0" borderId="13" xfId="0" applyNumberFormat="1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3" fontId="28" fillId="0" borderId="14" xfId="0" applyNumberFormat="1" applyFont="1" applyBorder="1" applyAlignment="1">
      <alignment horizontal="left"/>
    </xf>
    <xf numFmtId="4" fontId="28" fillId="0" borderId="14" xfId="0" applyNumberFormat="1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2" fontId="38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25" xfId="0" applyFont="1" applyBorder="1" applyAlignment="1">
      <alignment/>
    </xf>
    <xf numFmtId="0" fontId="30" fillId="0" borderId="0" xfId="0" applyFont="1" applyFill="1" applyBorder="1" applyAlignment="1">
      <alignment/>
    </xf>
    <xf numFmtId="3" fontId="30" fillId="0" borderId="25" xfId="0" applyNumberFormat="1" applyFont="1" applyBorder="1" applyAlignment="1">
      <alignment/>
    </xf>
    <xf numFmtId="4" fontId="30" fillId="0" borderId="25" xfId="0" applyNumberFormat="1" applyFont="1" applyBorder="1" applyAlignment="1">
      <alignment horizontal="center"/>
    </xf>
    <xf numFmtId="0" fontId="24" fillId="16" borderId="13" xfId="0" applyFont="1" applyFill="1" applyBorder="1" applyAlignment="1">
      <alignment/>
    </xf>
    <xf numFmtId="49" fontId="20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justify" vertical="center"/>
    </xf>
    <xf numFmtId="0" fontId="22" fillId="2" borderId="0" xfId="0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justify" vertical="center"/>
    </xf>
    <xf numFmtId="0" fontId="24" fillId="2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4" fontId="24" fillId="2" borderId="0" xfId="0" applyNumberFormat="1" applyFont="1" applyFill="1" applyBorder="1" applyAlignment="1">
      <alignment horizontal="right"/>
    </xf>
    <xf numFmtId="4" fontId="24" fillId="2" borderId="0" xfId="0" applyNumberFormat="1" applyFont="1" applyFill="1" applyBorder="1" applyAlignment="1">
      <alignment horizontal="center"/>
    </xf>
    <xf numFmtId="4" fontId="24" fillId="2" borderId="0" xfId="0" applyNumberFormat="1" applyFont="1" applyFill="1" applyBorder="1" applyAlignment="1">
      <alignment/>
    </xf>
    <xf numFmtId="3" fontId="26" fillId="2" borderId="0" xfId="0" applyNumberFormat="1" applyFont="1" applyFill="1" applyBorder="1" applyAlignment="1">
      <alignment/>
    </xf>
    <xf numFmtId="4" fontId="26" fillId="2" borderId="0" xfId="0" applyNumberFormat="1" applyFont="1" applyFill="1" applyBorder="1" applyAlignment="1">
      <alignment horizontal="center"/>
    </xf>
    <xf numFmtId="2" fontId="26" fillId="2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0" fontId="30" fillId="0" borderId="11" xfId="0" applyFont="1" applyFill="1" applyBorder="1" applyAlignment="1">
      <alignment/>
    </xf>
    <xf numFmtId="4" fontId="30" fillId="8" borderId="13" xfId="0" applyNumberFormat="1" applyFont="1" applyFill="1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11" xfId="0" applyFont="1" applyFill="1" applyBorder="1" applyAlignment="1">
      <alignment vertical="top"/>
    </xf>
    <xf numFmtId="0" fontId="30" fillId="0" borderId="11" xfId="0" applyFont="1" applyFill="1" applyBorder="1" applyAlignment="1">
      <alignment horizontal="left"/>
    </xf>
    <xf numFmtId="3" fontId="30" fillId="0" borderId="13" xfId="0" applyNumberFormat="1" applyFont="1" applyBorder="1" applyAlignment="1">
      <alignment horizontal="right"/>
    </xf>
    <xf numFmtId="0" fontId="30" fillId="0" borderId="10" xfId="0" applyFont="1" applyFill="1" applyBorder="1" applyAlignment="1">
      <alignment horizontal="right"/>
    </xf>
    <xf numFmtId="0" fontId="26" fillId="2" borderId="11" xfId="0" applyFont="1" applyFill="1" applyBorder="1" applyAlignment="1">
      <alignment/>
    </xf>
    <xf numFmtId="4" fontId="43" fillId="0" borderId="13" xfId="0" applyNumberFormat="1" applyFont="1" applyBorder="1" applyAlignment="1">
      <alignment horizontal="left"/>
    </xf>
    <xf numFmtId="0" fontId="26" fillId="2" borderId="11" xfId="0" applyFont="1" applyFill="1" applyBorder="1" applyAlignment="1">
      <alignment horizontal="left"/>
    </xf>
    <xf numFmtId="3" fontId="30" fillId="0" borderId="13" xfId="0" applyNumberFormat="1" applyFont="1" applyBorder="1" applyAlignment="1">
      <alignment/>
    </xf>
    <xf numFmtId="4" fontId="30" fillId="0" borderId="13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left"/>
    </xf>
    <xf numFmtId="3" fontId="28" fillId="0" borderId="13" xfId="0" applyNumberFormat="1" applyFont="1" applyFill="1" applyBorder="1" applyAlignment="1">
      <alignment horizontal="left"/>
    </xf>
    <xf numFmtId="3" fontId="28" fillId="2" borderId="13" xfId="0" applyNumberFormat="1" applyFont="1" applyFill="1" applyBorder="1" applyAlignment="1">
      <alignment horizontal="left"/>
    </xf>
    <xf numFmtId="4" fontId="28" fillId="0" borderId="13" xfId="0" applyNumberFormat="1" applyFont="1" applyBorder="1" applyAlignment="1">
      <alignment horizontal="right"/>
    </xf>
    <xf numFmtId="3" fontId="26" fillId="2" borderId="13" xfId="0" applyNumberFormat="1" applyFont="1" applyFill="1" applyBorder="1" applyAlignment="1">
      <alignment horizontal="center"/>
    </xf>
    <xf numFmtId="0" fontId="26" fillId="5" borderId="10" xfId="0" applyFont="1" applyFill="1" applyBorder="1" applyAlignment="1">
      <alignment horizontal="right"/>
    </xf>
    <xf numFmtId="0" fontId="26" fillId="5" borderId="11" xfId="0" applyFont="1" applyFill="1" applyBorder="1" applyAlignment="1">
      <alignment horizontal="right"/>
    </xf>
    <xf numFmtId="0" fontId="30" fillId="5" borderId="11" xfId="0" applyFont="1" applyFill="1" applyBorder="1" applyAlignment="1">
      <alignment/>
    </xf>
    <xf numFmtId="3" fontId="26" fillId="5" borderId="13" xfId="0" applyNumberFormat="1" applyFont="1" applyFill="1" applyBorder="1" applyAlignment="1">
      <alignment horizontal="right"/>
    </xf>
    <xf numFmtId="3" fontId="26" fillId="5" borderId="13" xfId="0" applyNumberFormat="1" applyFont="1" applyFill="1" applyBorder="1" applyAlignment="1">
      <alignment horizontal="center"/>
    </xf>
    <xf numFmtId="0" fontId="41" fillId="5" borderId="13" xfId="0" applyFont="1" applyFill="1" applyBorder="1" applyAlignment="1">
      <alignment/>
    </xf>
    <xf numFmtId="4" fontId="39" fillId="5" borderId="13" xfId="0" applyNumberFormat="1" applyFont="1" applyFill="1" applyBorder="1" applyAlignment="1">
      <alignment/>
    </xf>
    <xf numFmtId="4" fontId="24" fillId="5" borderId="13" xfId="0" applyNumberFormat="1" applyFont="1" applyFill="1" applyBorder="1" applyAlignment="1">
      <alignment/>
    </xf>
    <xf numFmtId="0" fontId="39" fillId="0" borderId="11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3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center"/>
    </xf>
    <xf numFmtId="0" fontId="30" fillId="8" borderId="13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6" fillId="5" borderId="10" xfId="0" applyFont="1" applyFill="1" applyBorder="1" applyAlignment="1">
      <alignment/>
    </xf>
    <xf numFmtId="0" fontId="27" fillId="5" borderId="10" xfId="0" applyFont="1" applyFill="1" applyBorder="1" applyAlignment="1">
      <alignment/>
    </xf>
    <xf numFmtId="0" fontId="27" fillId="5" borderId="11" xfId="0" applyFont="1" applyFill="1" applyBorder="1" applyAlignment="1">
      <alignment/>
    </xf>
    <xf numFmtId="0" fontId="28" fillId="5" borderId="11" xfId="0" applyFont="1" applyFill="1" applyBorder="1" applyAlignment="1">
      <alignment/>
    </xf>
    <xf numFmtId="3" fontId="27" fillId="5" borderId="13" xfId="0" applyNumberFormat="1" applyFont="1" applyFill="1" applyBorder="1" applyAlignment="1">
      <alignment horizontal="right"/>
    </xf>
    <xf numFmtId="0" fontId="0" fillId="5" borderId="13" xfId="0" applyFont="1" applyFill="1" applyBorder="1" applyAlignment="1">
      <alignment/>
    </xf>
    <xf numFmtId="4" fontId="28" fillId="5" borderId="13" xfId="0" applyNumberFormat="1" applyFont="1" applyFill="1" applyBorder="1" applyAlignment="1">
      <alignment horizontal="right"/>
    </xf>
    <xf numFmtId="4" fontId="27" fillId="5" borderId="13" xfId="0" applyNumberFormat="1" applyFont="1" applyFill="1" applyBorder="1" applyAlignment="1">
      <alignment horizontal="left"/>
    </xf>
    <xf numFmtId="0" fontId="39" fillId="5" borderId="11" xfId="0" applyFont="1" applyFill="1" applyBorder="1" applyAlignment="1">
      <alignment/>
    </xf>
    <xf numFmtId="4" fontId="43" fillId="5" borderId="13" xfId="0" applyNumberFormat="1" applyFont="1" applyFill="1" applyBorder="1" applyAlignment="1">
      <alignment horizontal="right"/>
    </xf>
    <xf numFmtId="3" fontId="27" fillId="2" borderId="13" xfId="0" applyNumberFormat="1" applyFont="1" applyFill="1" applyBorder="1" applyAlignment="1">
      <alignment horizontal="center"/>
    </xf>
    <xf numFmtId="0" fontId="42" fillId="0" borderId="0" xfId="0" applyFont="1" applyBorder="1" applyAlignment="1">
      <alignment/>
    </xf>
    <xf numFmtId="4" fontId="34" fillId="0" borderId="13" xfId="0" applyNumberFormat="1" applyFont="1" applyBorder="1" applyAlignment="1">
      <alignment horizontal="right"/>
    </xf>
    <xf numFmtId="4" fontId="34" fillId="0" borderId="13" xfId="0" applyNumberFormat="1" applyFont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4" fontId="27" fillId="0" borderId="13" xfId="0" applyNumberFormat="1" applyFont="1" applyFill="1" applyBorder="1" applyAlignment="1">
      <alignment horizontal="left"/>
    </xf>
    <xf numFmtId="0" fontId="25" fillId="0" borderId="0" xfId="0" applyFont="1" applyBorder="1" applyAlignment="1">
      <alignment/>
    </xf>
    <xf numFmtId="3" fontId="26" fillId="0" borderId="11" xfId="0" applyNumberFormat="1" applyFont="1" applyBorder="1" applyAlignment="1">
      <alignment/>
    </xf>
    <xf numFmtId="0" fontId="26" fillId="16" borderId="13" xfId="0" applyFont="1" applyFill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left"/>
    </xf>
    <xf numFmtId="0" fontId="20" fillId="16" borderId="0" xfId="0" applyFont="1" applyFill="1" applyBorder="1" applyAlignment="1">
      <alignment/>
    </xf>
    <xf numFmtId="4" fontId="44" fillId="2" borderId="13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39" fillId="2" borderId="13" xfId="0" applyNumberFormat="1" applyFont="1" applyFill="1" applyBorder="1" applyAlignment="1">
      <alignment horizontal="center"/>
    </xf>
    <xf numFmtId="4" fontId="41" fillId="0" borderId="13" xfId="0" applyNumberFormat="1" applyFont="1" applyBorder="1" applyAlignment="1">
      <alignment/>
    </xf>
    <xf numFmtId="4" fontId="39" fillId="0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/>
    </xf>
    <xf numFmtId="49" fontId="26" fillId="0" borderId="10" xfId="0" applyNumberFormat="1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0" fontId="25" fillId="0" borderId="11" xfId="0" applyFont="1" applyFill="1" applyBorder="1" applyAlignment="1">
      <alignment vertical="top"/>
    </xf>
    <xf numFmtId="0" fontId="24" fillId="0" borderId="11" xfId="0" applyFont="1" applyFill="1" applyBorder="1" applyAlignment="1">
      <alignment horizontal="left"/>
    </xf>
    <xf numFmtId="3" fontId="30" fillId="0" borderId="13" xfId="0" applyNumberFormat="1" applyFont="1" applyFill="1" applyBorder="1" applyAlignment="1">
      <alignment horizontal="right" vertical="center"/>
    </xf>
    <xf numFmtId="4" fontId="30" fillId="0" borderId="13" xfId="0" applyNumberFormat="1" applyFont="1" applyFill="1" applyBorder="1" applyAlignment="1">
      <alignment horizontal="right" vertical="center"/>
    </xf>
    <xf numFmtId="4" fontId="24" fillId="0" borderId="13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right"/>
    </xf>
    <xf numFmtId="4" fontId="30" fillId="0" borderId="13" xfId="0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left" vertical="center"/>
    </xf>
    <xf numFmtId="4" fontId="26" fillId="0" borderId="13" xfId="0" applyNumberFormat="1" applyFont="1" applyFill="1" applyBorder="1" applyAlignment="1">
      <alignment horizontal="left" vertical="center"/>
    </xf>
    <xf numFmtId="4" fontId="26" fillId="2" borderId="13" xfId="0" applyNumberFormat="1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left"/>
    </xf>
    <xf numFmtId="0" fontId="28" fillId="0" borderId="11" xfId="0" applyFont="1" applyFill="1" applyBorder="1" applyAlignment="1">
      <alignment vertical="top"/>
    </xf>
    <xf numFmtId="3" fontId="28" fillId="0" borderId="13" xfId="0" applyNumberFormat="1" applyFont="1" applyFill="1" applyBorder="1" applyAlignment="1">
      <alignment horizontal="left" vertical="center"/>
    </xf>
    <xf numFmtId="4" fontId="28" fillId="0" borderId="13" xfId="0" applyNumberFormat="1" applyFont="1" applyFill="1" applyBorder="1" applyAlignment="1">
      <alignment horizontal="left" vertical="center"/>
    </xf>
    <xf numFmtId="4" fontId="28" fillId="2" borderId="13" xfId="0" applyNumberFormat="1" applyFont="1" applyFill="1" applyBorder="1" applyAlignment="1">
      <alignment horizontal="center" vertical="center"/>
    </xf>
    <xf numFmtId="4" fontId="42" fillId="0" borderId="13" xfId="0" applyNumberFormat="1" applyFont="1" applyFill="1" applyBorder="1" applyAlignment="1">
      <alignment horizontal="right"/>
    </xf>
    <xf numFmtId="3" fontId="26" fillId="2" borderId="13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top"/>
    </xf>
    <xf numFmtId="0" fontId="35" fillId="0" borderId="10" xfId="0" applyFont="1" applyFill="1" applyBorder="1" applyAlignment="1">
      <alignment/>
    </xf>
    <xf numFmtId="0" fontId="35" fillId="0" borderId="11" xfId="0" applyFont="1" applyFill="1" applyBorder="1" applyAlignment="1">
      <alignment vertical="top"/>
    </xf>
    <xf numFmtId="0" fontId="35" fillId="0" borderId="11" xfId="0" applyFont="1" applyFill="1" applyBorder="1" applyAlignment="1">
      <alignment horizontal="left"/>
    </xf>
    <xf numFmtId="3" fontId="34" fillId="0" borderId="13" xfId="0" applyNumberFormat="1" applyFont="1" applyFill="1" applyBorder="1" applyAlignment="1">
      <alignment horizontal="right" vertical="center"/>
    </xf>
    <xf numFmtId="4" fontId="34" fillId="0" borderId="13" xfId="0" applyNumberFormat="1" applyFont="1" applyFill="1" applyBorder="1" applyAlignment="1">
      <alignment horizontal="right" vertical="center"/>
    </xf>
    <xf numFmtId="4" fontId="35" fillId="0" borderId="13" xfId="0" applyNumberFormat="1" applyFont="1" applyFill="1" applyBorder="1" applyAlignment="1">
      <alignment horizontal="center" vertical="center"/>
    </xf>
    <xf numFmtId="4" fontId="36" fillId="0" borderId="13" xfId="0" applyNumberFormat="1" applyFont="1" applyFill="1" applyBorder="1" applyAlignment="1">
      <alignment horizontal="right"/>
    </xf>
    <xf numFmtId="4" fontId="34" fillId="0" borderId="13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 vertical="top"/>
    </xf>
    <xf numFmtId="3" fontId="26" fillId="0" borderId="13" xfId="0" applyNumberFormat="1" applyFont="1" applyFill="1" applyBorder="1" applyAlignment="1">
      <alignment horizontal="right" vertical="center"/>
    </xf>
    <xf numFmtId="4" fontId="26" fillId="0" borderId="13" xfId="0" applyNumberFormat="1" applyFont="1" applyFill="1" applyBorder="1" applyAlignment="1">
      <alignment horizontal="right" vertical="center"/>
    </xf>
    <xf numFmtId="4" fontId="39" fillId="0" borderId="13" xfId="0" applyNumberFormat="1" applyFont="1" applyFill="1" applyBorder="1" applyAlignment="1">
      <alignment horizontal="center" vertical="center"/>
    </xf>
    <xf numFmtId="4" fontId="28" fillId="0" borderId="13" xfId="0" applyNumberFormat="1" applyFont="1" applyFill="1" applyBorder="1" applyAlignment="1">
      <alignment horizontal="left"/>
    </xf>
    <xf numFmtId="4" fontId="25" fillId="0" borderId="13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left"/>
    </xf>
    <xf numFmtId="0" fontId="27" fillId="2" borderId="10" xfId="0" applyFont="1" applyFill="1" applyBorder="1" applyAlignment="1">
      <alignment/>
    </xf>
    <xf numFmtId="0" fontId="27" fillId="2" borderId="11" xfId="0" applyFont="1" applyFill="1" applyBorder="1" applyAlignment="1">
      <alignment/>
    </xf>
    <xf numFmtId="3" fontId="28" fillId="2" borderId="13" xfId="0" applyNumberFormat="1" applyFont="1" applyFill="1" applyBorder="1" applyAlignment="1">
      <alignment horizontal="right"/>
    </xf>
    <xf numFmtId="4" fontId="28" fillId="2" borderId="13" xfId="0" applyNumberFormat="1" applyFont="1" applyFill="1" applyBorder="1" applyAlignment="1">
      <alignment horizontal="right"/>
    </xf>
    <xf numFmtId="4" fontId="24" fillId="2" borderId="13" xfId="0" applyNumberFormat="1" applyFont="1" applyFill="1" applyBorder="1" applyAlignment="1">
      <alignment horizontal="right"/>
    </xf>
    <xf numFmtId="4" fontId="46" fillId="2" borderId="13" xfId="0" applyNumberFormat="1" applyFont="1" applyFill="1" applyBorder="1" applyAlignment="1">
      <alignment horizontal="right"/>
    </xf>
    <xf numFmtId="4" fontId="45" fillId="2" borderId="13" xfId="0" applyNumberFormat="1" applyFont="1" applyFill="1" applyBorder="1" applyAlignment="1">
      <alignment horizontal="left"/>
    </xf>
    <xf numFmtId="3" fontId="28" fillId="0" borderId="13" xfId="0" applyNumberFormat="1" applyFont="1" applyFill="1" applyBorder="1" applyAlignment="1">
      <alignment horizontal="right"/>
    </xf>
    <xf numFmtId="4" fontId="39" fillId="0" borderId="13" xfId="0" applyNumberFormat="1" applyFont="1" applyFill="1" applyBorder="1" applyAlignment="1">
      <alignment horizontal="right"/>
    </xf>
    <xf numFmtId="4" fontId="41" fillId="0" borderId="13" xfId="0" applyNumberFormat="1" applyFont="1" applyFill="1" applyBorder="1" applyAlignment="1">
      <alignment horizontal="right"/>
    </xf>
    <xf numFmtId="4" fontId="41" fillId="0" borderId="13" xfId="0" applyNumberFormat="1" applyFont="1" applyBorder="1" applyAlignment="1">
      <alignment horizontal="right"/>
    </xf>
    <xf numFmtId="4" fontId="45" fillId="0" borderId="13" xfId="0" applyNumberFormat="1" applyFont="1" applyBorder="1" applyAlignment="1">
      <alignment horizontal="left"/>
    </xf>
    <xf numFmtId="0" fontId="20" fillId="15" borderId="29" xfId="0" applyFont="1" applyFill="1" applyBorder="1" applyAlignment="1">
      <alignment/>
    </xf>
    <xf numFmtId="0" fontId="0" fillId="15" borderId="30" xfId="0" applyFont="1" applyFill="1" applyBorder="1" applyAlignment="1">
      <alignment/>
    </xf>
    <xf numFmtId="0" fontId="20" fillId="15" borderId="30" xfId="0" applyFont="1" applyFill="1" applyBorder="1" applyAlignment="1">
      <alignment/>
    </xf>
    <xf numFmtId="3" fontId="30" fillId="15" borderId="13" xfId="0" applyNumberFormat="1" applyFont="1" applyFill="1" applyBorder="1" applyAlignment="1">
      <alignment horizontal="right"/>
    </xf>
    <xf numFmtId="4" fontId="30" fillId="15" borderId="13" xfId="0" applyNumberFormat="1" applyFont="1" applyFill="1" applyBorder="1" applyAlignment="1">
      <alignment horizontal="right"/>
    </xf>
    <xf numFmtId="4" fontId="30" fillId="15" borderId="13" xfId="0" applyNumberFormat="1" applyFont="1" applyFill="1" applyBorder="1" applyAlignment="1">
      <alignment horizontal="center"/>
    </xf>
    <xf numFmtId="4" fontId="0" fillId="15" borderId="13" xfId="0" applyNumberFormat="1" applyFont="1" applyFill="1" applyBorder="1" applyAlignment="1">
      <alignment/>
    </xf>
    <xf numFmtId="4" fontId="24" fillId="15" borderId="13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47" fillId="3" borderId="12" xfId="0" applyFont="1" applyFill="1" applyBorder="1" applyAlignment="1">
      <alignment horizontal="center"/>
    </xf>
    <xf numFmtId="0" fontId="24" fillId="16" borderId="10" xfId="0" applyFont="1" applyFill="1" applyBorder="1" applyAlignment="1">
      <alignment/>
    </xf>
    <xf numFmtId="0" fontId="24" fillId="16" borderId="11" xfId="0" applyFont="1" applyFill="1" applyBorder="1" applyAlignment="1">
      <alignment/>
    </xf>
    <xf numFmtId="3" fontId="30" fillId="16" borderId="13" xfId="0" applyNumberFormat="1" applyFont="1" applyFill="1" applyBorder="1" applyAlignment="1">
      <alignment/>
    </xf>
    <xf numFmtId="4" fontId="30" fillId="16" borderId="13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74" fontId="24" fillId="16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/>
    </xf>
    <xf numFmtId="3" fontId="27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3" fontId="27" fillId="0" borderId="13" xfId="0" applyNumberFormat="1" applyFont="1" applyBorder="1" applyAlignment="1">
      <alignment/>
    </xf>
    <xf numFmtId="3" fontId="30" fillId="16" borderId="13" xfId="0" applyNumberFormat="1" applyFont="1" applyFill="1" applyBorder="1" applyAlignment="1">
      <alignment horizontal="left"/>
    </xf>
    <xf numFmtId="0" fontId="26" fillId="2" borderId="13" xfId="0" applyFont="1" applyFill="1" applyBorder="1" applyAlignment="1">
      <alignment/>
    </xf>
    <xf numFmtId="3" fontId="30" fillId="2" borderId="13" xfId="0" applyNumberFormat="1" applyFont="1" applyFill="1" applyBorder="1" applyAlignment="1">
      <alignment/>
    </xf>
    <xf numFmtId="3" fontId="30" fillId="2" borderId="13" xfId="0" applyNumberFormat="1" applyFont="1" applyFill="1" applyBorder="1" applyAlignment="1">
      <alignment horizontal="left"/>
    </xf>
    <xf numFmtId="0" fontId="30" fillId="2" borderId="13" xfId="0" applyFont="1" applyFill="1" applyBorder="1" applyAlignment="1">
      <alignment/>
    </xf>
    <xf numFmtId="0" fontId="30" fillId="2" borderId="0" xfId="0" applyFont="1" applyFill="1" applyBorder="1" applyAlignment="1">
      <alignment/>
    </xf>
    <xf numFmtId="4" fontId="26" fillId="2" borderId="13" xfId="0" applyNumberFormat="1" applyFont="1" applyFill="1" applyBorder="1" applyAlignment="1">
      <alignment/>
    </xf>
    <xf numFmtId="4" fontId="26" fillId="0" borderId="25" xfId="0" applyNumberFormat="1" applyFont="1" applyFill="1" applyBorder="1" applyAlignment="1">
      <alignment horizontal="center"/>
    </xf>
    <xf numFmtId="4" fontId="26" fillId="0" borderId="25" xfId="0" applyNumberFormat="1" applyFont="1" applyBorder="1" applyAlignment="1">
      <alignment/>
    </xf>
    <xf numFmtId="0" fontId="24" fillId="16" borderId="12" xfId="0" applyFont="1" applyFill="1" applyBorder="1" applyAlignment="1">
      <alignment/>
    </xf>
    <xf numFmtId="3" fontId="30" fillId="16" borderId="10" xfId="0" applyNumberFormat="1" applyFont="1" applyFill="1" applyBorder="1" applyAlignment="1">
      <alignment/>
    </xf>
    <xf numFmtId="0" fontId="30" fillId="16" borderId="16" xfId="0" applyFont="1" applyFill="1" applyBorder="1" applyAlignment="1">
      <alignment/>
    </xf>
    <xf numFmtId="4" fontId="30" fillId="16" borderId="31" xfId="0" applyNumberFormat="1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3" fontId="41" fillId="0" borderId="13" xfId="0" applyNumberFormat="1" applyFont="1" applyBorder="1" applyAlignment="1">
      <alignment/>
    </xf>
    <xf numFmtId="4" fontId="41" fillId="0" borderId="13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27" fillId="0" borderId="31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4" xfId="0" applyNumberFormat="1" applyFont="1" applyBorder="1" applyAlignment="1">
      <alignment horizontal="left"/>
    </xf>
    <xf numFmtId="3" fontId="27" fillId="0" borderId="16" xfId="0" applyNumberFormat="1" applyFont="1" applyBorder="1" applyAlignment="1">
      <alignment/>
    </xf>
    <xf numFmtId="0" fontId="41" fillId="0" borderId="18" xfId="0" applyFont="1" applyBorder="1" applyAlignment="1">
      <alignment/>
    </xf>
    <xf numFmtId="3" fontId="30" fillId="16" borderId="14" xfId="0" applyNumberFormat="1" applyFont="1" applyFill="1" applyBorder="1" applyAlignment="1">
      <alignment/>
    </xf>
    <xf numFmtId="4" fontId="30" fillId="16" borderId="14" xfId="0" applyNumberFormat="1" applyFont="1" applyFill="1" applyBorder="1" applyAlignment="1">
      <alignment horizontal="center"/>
    </xf>
    <xf numFmtId="3" fontId="30" fillId="16" borderId="16" xfId="0" applyNumberFormat="1" applyFont="1" applyFill="1" applyBorder="1" applyAlignment="1">
      <alignment/>
    </xf>
    <xf numFmtId="0" fontId="30" fillId="16" borderId="14" xfId="0" applyFont="1" applyFill="1" applyBorder="1" applyAlignment="1">
      <alignment/>
    </xf>
    <xf numFmtId="4" fontId="30" fillId="16" borderId="14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/>
    </xf>
    <xf numFmtId="3" fontId="28" fillId="0" borderId="13" xfId="0" applyNumberFormat="1" applyFont="1" applyBorder="1" applyAlignment="1">
      <alignment/>
    </xf>
    <xf numFmtId="4" fontId="28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/>
    </xf>
    <xf numFmtId="0" fontId="24" fillId="16" borderId="16" xfId="0" applyFont="1" applyFill="1" applyBorder="1" applyAlignment="1">
      <alignment/>
    </xf>
    <xf numFmtId="0" fontId="24" fillId="16" borderId="17" xfId="0" applyFont="1" applyFill="1" applyBorder="1" applyAlignment="1">
      <alignment/>
    </xf>
    <xf numFmtId="175" fontId="30" fillId="16" borderId="13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175" fontId="26" fillId="0" borderId="13" xfId="0" applyNumberFormat="1" applyFont="1" applyBorder="1" applyAlignment="1">
      <alignment horizontal="left"/>
    </xf>
    <xf numFmtId="175" fontId="41" fillId="0" borderId="13" xfId="0" applyNumberFormat="1" applyFont="1" applyBorder="1" applyAlignment="1">
      <alignment/>
    </xf>
    <xf numFmtId="175" fontId="26" fillId="0" borderId="13" xfId="0" applyNumberFormat="1" applyFont="1" applyBorder="1" applyAlignment="1">
      <alignment/>
    </xf>
    <xf numFmtId="175" fontId="28" fillId="0" borderId="13" xfId="0" applyNumberFormat="1" applyFont="1" applyBorder="1" applyAlignment="1">
      <alignment/>
    </xf>
    <xf numFmtId="175" fontId="28" fillId="0" borderId="13" xfId="0" applyNumberFormat="1" applyFont="1" applyBorder="1" applyAlignment="1">
      <alignment horizontal="left"/>
    </xf>
    <xf numFmtId="0" fontId="42" fillId="0" borderId="13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4" fontId="28" fillId="0" borderId="13" xfId="0" applyNumberFormat="1" applyFont="1" applyBorder="1" applyAlignment="1">
      <alignment/>
    </xf>
    <xf numFmtId="0" fontId="20" fillId="15" borderId="32" xfId="0" applyFont="1" applyFill="1" applyBorder="1" applyAlignment="1">
      <alignment/>
    </xf>
    <xf numFmtId="0" fontId="0" fillId="15" borderId="33" xfId="0" applyFont="1" applyFill="1" applyBorder="1" applyAlignment="1">
      <alignment/>
    </xf>
    <xf numFmtId="0" fontId="20" fillId="15" borderId="33" xfId="0" applyFont="1" applyFill="1" applyBorder="1" applyAlignment="1">
      <alignment/>
    </xf>
    <xf numFmtId="175" fontId="30" fillId="15" borderId="13" xfId="0" applyNumberFormat="1" applyFont="1" applyFill="1" applyBorder="1" applyAlignment="1">
      <alignment horizontal="right"/>
    </xf>
    <xf numFmtId="176" fontId="30" fillId="15" borderId="13" xfId="0" applyNumberFormat="1" applyFont="1" applyFill="1" applyBorder="1" applyAlignment="1">
      <alignment horizontal="right"/>
    </xf>
    <xf numFmtId="0" fontId="0" fillId="15" borderId="13" xfId="0" applyFont="1" applyFill="1" applyBorder="1" applyAlignment="1">
      <alignment/>
    </xf>
    <xf numFmtId="3" fontId="30" fillId="15" borderId="13" xfId="0" applyNumberFormat="1" applyFont="1" applyFill="1" applyBorder="1" applyAlignment="1">
      <alignment/>
    </xf>
    <xf numFmtId="2" fontId="30" fillId="15" borderId="13" xfId="0" applyNumberFormat="1" applyFont="1" applyFill="1" applyBorder="1" applyAlignment="1">
      <alignment/>
    </xf>
    <xf numFmtId="0" fontId="24" fillId="15" borderId="13" xfId="0" applyFont="1" applyFill="1" applyBorder="1" applyAlignment="1">
      <alignment/>
    </xf>
    <xf numFmtId="1" fontId="20" fillId="3" borderId="15" xfId="0" applyNumberFormat="1" applyFont="1" applyFill="1" applyBorder="1" applyAlignment="1">
      <alignment horizontal="center" vertical="center"/>
    </xf>
    <xf numFmtId="0" fontId="48" fillId="0" borderId="19" xfId="0" applyFont="1" applyBorder="1" applyAlignment="1">
      <alignment/>
    </xf>
    <xf numFmtId="3" fontId="26" fillId="0" borderId="25" xfId="0" applyNumberFormat="1" applyFont="1" applyFill="1" applyBorder="1" applyAlignment="1">
      <alignment horizontal="right"/>
    </xf>
    <xf numFmtId="4" fontId="26" fillId="0" borderId="25" xfId="0" applyNumberFormat="1" applyFont="1" applyFill="1" applyBorder="1" applyAlignment="1">
      <alignment horizontal="right"/>
    </xf>
    <xf numFmtId="0" fontId="26" fillId="0" borderId="25" xfId="0" applyFont="1" applyBorder="1" applyAlignment="1">
      <alignment horizontal="center"/>
    </xf>
    <xf numFmtId="4" fontId="26" fillId="0" borderId="34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26" fillId="0" borderId="13" xfId="0" applyFont="1" applyBorder="1" applyAlignment="1">
      <alignment horizontal="center"/>
    </xf>
    <xf numFmtId="4" fontId="26" fillId="0" borderId="35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0" fontId="48" fillId="0" borderId="17" xfId="0" applyFont="1" applyBorder="1" applyAlignment="1">
      <alignment/>
    </xf>
    <xf numFmtId="4" fontId="26" fillId="0" borderId="14" xfId="0" applyNumberFormat="1" applyFont="1" applyBorder="1" applyAlignment="1">
      <alignment horizontal="right"/>
    </xf>
    <xf numFmtId="3" fontId="26" fillId="0" borderId="14" xfId="0" applyNumberFormat="1" applyFont="1" applyBorder="1" applyAlignment="1">
      <alignment/>
    </xf>
    <xf numFmtId="0" fontId="26" fillId="0" borderId="14" xfId="0" applyFont="1" applyBorder="1" applyAlignment="1">
      <alignment horizontal="center"/>
    </xf>
    <xf numFmtId="4" fontId="26" fillId="0" borderId="36" xfId="0" applyNumberFormat="1" applyFont="1" applyBorder="1" applyAlignment="1">
      <alignment/>
    </xf>
    <xf numFmtId="4" fontId="26" fillId="0" borderId="16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51" fillId="5" borderId="0" xfId="0" applyFont="1" applyFill="1" applyBorder="1" applyAlignment="1">
      <alignment/>
    </xf>
    <xf numFmtId="0" fontId="52" fillId="5" borderId="0" xfId="0" applyFont="1" applyFill="1" applyBorder="1" applyAlignment="1">
      <alignment/>
    </xf>
    <xf numFmtId="0" fontId="21" fillId="15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0" fontId="20" fillId="3" borderId="10" xfId="0" applyFont="1" applyFill="1" applyBorder="1" applyAlignment="1">
      <alignment/>
    </xf>
    <xf numFmtId="0" fontId="21" fillId="3" borderId="11" xfId="0" applyFont="1" applyFill="1" applyBorder="1" applyAlignment="1">
      <alignment vertical="top"/>
    </xf>
    <xf numFmtId="0" fontId="21" fillId="3" borderId="12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justify" vertical="center"/>
    </xf>
    <xf numFmtId="0" fontId="20" fillId="3" borderId="13" xfId="0" applyFont="1" applyFill="1" applyBorder="1" applyAlignment="1">
      <alignment horizontal="center" vertical="center"/>
    </xf>
    <xf numFmtId="0" fontId="41" fillId="8" borderId="20" xfId="0" applyFont="1" applyFill="1" applyBorder="1" applyAlignment="1">
      <alignment/>
    </xf>
    <xf numFmtId="0" fontId="25" fillId="8" borderId="0" xfId="0" applyFont="1" applyFill="1" applyBorder="1" applyAlignment="1">
      <alignment vertical="top"/>
    </xf>
    <xf numFmtId="0" fontId="25" fillId="8" borderId="26" xfId="0" applyFont="1" applyFill="1" applyBorder="1" applyAlignment="1">
      <alignment horizontal="center"/>
    </xf>
    <xf numFmtId="3" fontId="24" fillId="8" borderId="13" xfId="0" applyNumberFormat="1" applyFont="1" applyFill="1" applyBorder="1" applyAlignment="1">
      <alignment horizontal="right" vertical="top"/>
    </xf>
    <xf numFmtId="4" fontId="24" fillId="8" borderId="13" xfId="0" applyNumberFormat="1" applyFont="1" applyFill="1" applyBorder="1" applyAlignment="1">
      <alignment horizontal="right" vertical="top"/>
    </xf>
    <xf numFmtId="4" fontId="24" fillId="8" borderId="12" xfId="0" applyNumberFormat="1" applyFont="1" applyFill="1" applyBorder="1" applyAlignment="1">
      <alignment horizontal="right" vertical="top"/>
    </xf>
    <xf numFmtId="4" fontId="24" fillId="8" borderId="12" xfId="0" applyNumberFormat="1" applyFont="1" applyFill="1" applyBorder="1" applyAlignment="1">
      <alignment horizontal="center" vertical="top"/>
    </xf>
    <xf numFmtId="3" fontId="30" fillId="0" borderId="13" xfId="0" applyNumberFormat="1" applyFont="1" applyFill="1" applyBorder="1" applyAlignment="1">
      <alignment horizontal="right"/>
    </xf>
    <xf numFmtId="4" fontId="30" fillId="0" borderId="12" xfId="0" applyNumberFormat="1" applyFont="1" applyFill="1" applyBorder="1" applyAlignment="1">
      <alignment horizontal="right"/>
    </xf>
    <xf numFmtId="4" fontId="30" fillId="0" borderId="12" xfId="0" applyNumberFormat="1" applyFont="1" applyFill="1" applyBorder="1" applyAlignment="1">
      <alignment horizontal="center"/>
    </xf>
    <xf numFmtId="3" fontId="30" fillId="0" borderId="14" xfId="0" applyNumberFormat="1" applyFont="1" applyBorder="1" applyAlignment="1">
      <alignment horizontal="right"/>
    </xf>
    <xf numFmtId="4" fontId="26" fillId="0" borderId="31" xfId="0" applyNumberFormat="1" applyFont="1" applyFill="1" applyBorder="1" applyAlignment="1">
      <alignment horizontal="right"/>
    </xf>
    <xf numFmtId="4" fontId="26" fillId="0" borderId="31" xfId="0" applyNumberFormat="1" applyFont="1" applyFill="1" applyBorder="1" applyAlignment="1">
      <alignment horizontal="center"/>
    </xf>
    <xf numFmtId="0" fontId="39" fillId="0" borderId="12" xfId="0" applyFont="1" applyBorder="1" applyAlignment="1">
      <alignment/>
    </xf>
    <xf numFmtId="4" fontId="39" fillId="0" borderId="31" xfId="0" applyNumberFormat="1" applyFont="1" applyBorder="1" applyAlignment="1">
      <alignment horizontal="left"/>
    </xf>
    <xf numFmtId="4" fontId="39" fillId="0" borderId="31" xfId="0" applyNumberFormat="1" applyFont="1" applyBorder="1" applyAlignment="1">
      <alignment horizontal="center"/>
    </xf>
    <xf numFmtId="4" fontId="26" fillId="0" borderId="12" xfId="0" applyNumberFormat="1" applyFont="1" applyBorder="1" applyAlignment="1">
      <alignment horizontal="right"/>
    </xf>
    <xf numFmtId="4" fontId="26" fillId="0" borderId="12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left"/>
    </xf>
    <xf numFmtId="4" fontId="39" fillId="0" borderId="12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41" fillId="8" borderId="10" xfId="0" applyFont="1" applyFill="1" applyBorder="1" applyAlignment="1">
      <alignment/>
    </xf>
    <xf numFmtId="0" fontId="41" fillId="8" borderId="11" xfId="0" applyFont="1" applyFill="1" applyBorder="1" applyAlignment="1">
      <alignment/>
    </xf>
    <xf numFmtId="0" fontId="41" fillId="8" borderId="12" xfId="0" applyFont="1" applyFill="1" applyBorder="1" applyAlignment="1">
      <alignment/>
    </xf>
    <xf numFmtId="4" fontId="24" fillId="8" borderId="12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4" fontId="26" fillId="0" borderId="25" xfId="0" applyNumberFormat="1" applyFont="1" applyBorder="1" applyAlignment="1">
      <alignment horizontal="right"/>
    </xf>
    <xf numFmtId="0" fontId="39" fillId="0" borderId="12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3" fontId="24" fillId="16" borderId="13" xfId="0" applyNumberFormat="1" applyFont="1" applyFill="1" applyBorder="1" applyAlignment="1">
      <alignment horizontal="right"/>
    </xf>
    <xf numFmtId="4" fontId="24" fillId="16" borderId="13" xfId="0" applyNumberFormat="1" applyFont="1" applyFill="1" applyBorder="1" applyAlignment="1">
      <alignment horizontal="right"/>
    </xf>
    <xf numFmtId="4" fontId="24" fillId="16" borderId="13" xfId="0" applyNumberFormat="1" applyFont="1" applyFill="1" applyBorder="1" applyAlignment="1">
      <alignment horizontal="center"/>
    </xf>
    <xf numFmtId="3" fontId="30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 horizontal="center"/>
    </xf>
    <xf numFmtId="0" fontId="21" fillId="3" borderId="29" xfId="0" applyFont="1" applyFill="1" applyBorder="1" applyAlignment="1">
      <alignment vertical="top"/>
    </xf>
    <xf numFmtId="0" fontId="21" fillId="3" borderId="37" xfId="0" applyFont="1" applyFill="1" applyBorder="1" applyAlignment="1">
      <alignment horizontal="center"/>
    </xf>
    <xf numFmtId="0" fontId="20" fillId="3" borderId="15" xfId="0" applyFont="1" applyFill="1" applyBorder="1" applyAlignment="1">
      <alignment horizontal="justify" vertical="center"/>
    </xf>
    <xf numFmtId="0" fontId="20" fillId="3" borderId="15" xfId="0" applyFont="1" applyFill="1" applyBorder="1" applyAlignment="1">
      <alignment horizontal="center" vertical="center"/>
    </xf>
    <xf numFmtId="2" fontId="20" fillId="3" borderId="38" xfId="0" applyNumberFormat="1" applyFont="1" applyFill="1" applyBorder="1" applyAlignment="1">
      <alignment horizontal="justify" vertical="center"/>
    </xf>
    <xf numFmtId="2" fontId="20" fillId="3" borderId="39" xfId="0" applyNumberFormat="1" applyFont="1" applyFill="1" applyBorder="1" applyAlignment="1">
      <alignment horizontal="justify" vertical="center"/>
    </xf>
    <xf numFmtId="0" fontId="41" fillId="8" borderId="19" xfId="0" applyFont="1" applyFill="1" applyBorder="1" applyAlignment="1">
      <alignment/>
    </xf>
    <xf numFmtId="0" fontId="41" fillId="8" borderId="24" xfId="0" applyFont="1" applyFill="1" applyBorder="1" applyAlignment="1">
      <alignment/>
    </xf>
    <xf numFmtId="3" fontId="24" fillId="8" borderId="25" xfId="0" applyNumberFormat="1" applyFont="1" applyFill="1" applyBorder="1" applyAlignment="1">
      <alignment horizontal="right"/>
    </xf>
    <xf numFmtId="4" fontId="24" fillId="8" borderId="25" xfId="0" applyNumberFormat="1" applyFont="1" applyFill="1" applyBorder="1" applyAlignment="1">
      <alignment horizontal="right"/>
    </xf>
    <xf numFmtId="4" fontId="24" fillId="8" borderId="0" xfId="0" applyNumberFormat="1" applyFont="1" applyFill="1" applyBorder="1" applyAlignment="1">
      <alignment horizontal="right"/>
    </xf>
    <xf numFmtId="4" fontId="24" fillId="8" borderId="40" xfId="0" applyNumberFormat="1" applyFont="1" applyFill="1" applyBorder="1" applyAlignment="1">
      <alignment horizontal="right"/>
    </xf>
    <xf numFmtId="4" fontId="24" fillId="8" borderId="25" xfId="0" applyNumberFormat="1" applyFont="1" applyFill="1" applyBorder="1" applyAlignment="1">
      <alignment horizontal="center"/>
    </xf>
    <xf numFmtId="4" fontId="24" fillId="8" borderId="12" xfId="0" applyNumberFormat="1" applyFont="1" applyFill="1" applyBorder="1" applyAlignment="1">
      <alignment horizontal="right"/>
    </xf>
    <xf numFmtId="3" fontId="26" fillId="0" borderId="25" xfId="0" applyNumberFormat="1" applyFont="1" applyBorder="1" applyAlignment="1">
      <alignment horizontal="right"/>
    </xf>
    <xf numFmtId="3" fontId="30" fillId="0" borderId="25" xfId="0" applyNumberFormat="1" applyFont="1" applyFill="1" applyBorder="1" applyAlignment="1">
      <alignment horizontal="right"/>
    </xf>
    <xf numFmtId="4" fontId="39" fillId="0" borderId="25" xfId="0" applyNumberFormat="1" applyFont="1" applyBorder="1" applyAlignment="1">
      <alignment horizontal="right"/>
    </xf>
    <xf numFmtId="4" fontId="39" fillId="0" borderId="25" xfId="0" applyNumberFormat="1" applyFont="1" applyBorder="1" applyAlignment="1">
      <alignment horizontal="center"/>
    </xf>
    <xf numFmtId="3" fontId="26" fillId="0" borderId="21" xfId="0" applyNumberFormat="1" applyFont="1" applyFill="1" applyBorder="1" applyAlignment="1">
      <alignment horizontal="right"/>
    </xf>
    <xf numFmtId="4" fontId="26" fillId="0" borderId="12" xfId="0" applyNumberFormat="1" applyFont="1" applyFill="1" applyBorder="1" applyAlignment="1">
      <alignment horizontal="right"/>
    </xf>
    <xf numFmtId="4" fontId="26" fillId="0" borderId="12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right"/>
    </xf>
    <xf numFmtId="3" fontId="30" fillId="0" borderId="14" xfId="0" applyNumberFormat="1" applyFont="1" applyFill="1" applyBorder="1" applyAlignment="1">
      <alignment horizontal="right"/>
    </xf>
    <xf numFmtId="3" fontId="24" fillId="16" borderId="11" xfId="0" applyNumberFormat="1" applyFont="1" applyFill="1" applyBorder="1" applyAlignment="1">
      <alignment horizontal="right"/>
    </xf>
    <xf numFmtId="4" fontId="24" fillId="16" borderId="12" xfId="0" applyNumberFormat="1" applyFont="1" applyFill="1" applyBorder="1" applyAlignment="1">
      <alignment horizontal="right"/>
    </xf>
    <xf numFmtId="4" fontId="24" fillId="16" borderId="12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3" fontId="21" fillId="16" borderId="0" xfId="0" applyNumberFormat="1" applyFont="1" applyFill="1" applyBorder="1" applyAlignment="1">
      <alignment horizontal="center"/>
    </xf>
    <xf numFmtId="3" fontId="26" fillId="0" borderId="13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 horizontal="center"/>
    </xf>
    <xf numFmtId="3" fontId="30" fillId="0" borderId="25" xfId="0" applyNumberFormat="1" applyFont="1" applyBorder="1" applyAlignment="1">
      <alignment horizontal="right"/>
    </xf>
    <xf numFmtId="3" fontId="30" fillId="0" borderId="13" xfId="0" applyNumberFormat="1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3" fontId="30" fillId="0" borderId="14" xfId="0" applyNumberFormat="1" applyFont="1" applyFill="1" applyBorder="1" applyAlignment="1">
      <alignment/>
    </xf>
    <xf numFmtId="4" fontId="26" fillId="0" borderId="14" xfId="0" applyNumberFormat="1" applyFont="1" applyFill="1" applyBorder="1" applyAlignment="1">
      <alignment horizontal="right"/>
    </xf>
    <xf numFmtId="4" fontId="26" fillId="0" borderId="14" xfId="0" applyNumberFormat="1" applyFont="1" applyFill="1" applyBorder="1" applyAlignment="1">
      <alignment horizontal="center"/>
    </xf>
    <xf numFmtId="3" fontId="26" fillId="0" borderId="11" xfId="0" applyNumberFormat="1" applyFont="1" applyBorder="1" applyAlignment="1">
      <alignment horizontal="right"/>
    </xf>
    <xf numFmtId="3" fontId="30" fillId="0" borderId="11" xfId="0" applyNumberFormat="1" applyFont="1" applyBorder="1" applyAlignment="1">
      <alignment horizontal="right"/>
    </xf>
    <xf numFmtId="4" fontId="26" fillId="0" borderId="11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3" fontId="20" fillId="8" borderId="13" xfId="0" applyNumberFormat="1" applyFont="1" applyFill="1" applyBorder="1" applyAlignment="1">
      <alignment/>
    </xf>
    <xf numFmtId="3" fontId="20" fillId="8" borderId="13" xfId="0" applyNumberFormat="1" applyFont="1" applyFill="1" applyBorder="1" applyAlignment="1">
      <alignment horizontal="right"/>
    </xf>
    <xf numFmtId="4" fontId="26" fillId="8" borderId="13" xfId="0" applyNumberFormat="1" applyFont="1" applyFill="1" applyBorder="1" applyAlignment="1">
      <alignment horizontal="right"/>
    </xf>
    <xf numFmtId="4" fontId="26" fillId="8" borderId="13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24" fillId="16" borderId="14" xfId="0" applyNumberFormat="1" applyFont="1" applyFill="1" applyBorder="1" applyAlignment="1">
      <alignment horizontal="right"/>
    </xf>
    <xf numFmtId="4" fontId="24" fillId="16" borderId="14" xfId="0" applyNumberFormat="1" applyFont="1" applyFill="1" applyBorder="1" applyAlignment="1">
      <alignment horizontal="center"/>
    </xf>
    <xf numFmtId="0" fontId="20" fillId="15" borderId="41" xfId="0" applyFont="1" applyFill="1" applyBorder="1" applyAlignment="1">
      <alignment/>
    </xf>
    <xf numFmtId="3" fontId="30" fillId="15" borderId="42" xfId="0" applyNumberFormat="1" applyFont="1" applyFill="1" applyBorder="1" applyAlignment="1">
      <alignment horizontal="right"/>
    </xf>
    <xf numFmtId="3" fontId="30" fillId="15" borderId="29" xfId="0" applyNumberFormat="1" applyFont="1" applyFill="1" applyBorder="1" applyAlignment="1">
      <alignment horizontal="right"/>
    </xf>
    <xf numFmtId="4" fontId="30" fillId="15" borderId="42" xfId="0" applyNumberFormat="1" applyFont="1" applyFill="1" applyBorder="1" applyAlignment="1">
      <alignment horizontal="right"/>
    </xf>
    <xf numFmtId="4" fontId="30" fillId="15" borderId="4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0" fillId="3" borderId="11" xfId="0" applyFont="1" applyFill="1" applyBorder="1" applyAlignment="1">
      <alignment vertical="top"/>
    </xf>
    <xf numFmtId="0" fontId="20" fillId="3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26" fillId="0" borderId="31" xfId="0" applyFont="1" applyBorder="1" applyAlignment="1">
      <alignment horizontal="left"/>
    </xf>
    <xf numFmtId="3" fontId="30" fillId="0" borderId="14" xfId="0" applyNumberFormat="1" applyFont="1" applyBorder="1" applyAlignment="1">
      <alignment/>
    </xf>
    <xf numFmtId="3" fontId="24" fillId="16" borderId="13" xfId="0" applyNumberFormat="1" applyFont="1" applyFill="1" applyBorder="1" applyAlignment="1">
      <alignment/>
    </xf>
    <xf numFmtId="0" fontId="26" fillId="0" borderId="0" xfId="0" applyFont="1" applyBorder="1" applyAlignment="1">
      <alignment horizontal="left"/>
    </xf>
    <xf numFmtId="4" fontId="26" fillId="0" borderId="21" xfId="0" applyNumberFormat="1" applyFont="1" applyBorder="1" applyAlignment="1">
      <alignment/>
    </xf>
    <xf numFmtId="4" fontId="26" fillId="0" borderId="21" xfId="0" applyNumberFormat="1" applyFont="1" applyBorder="1" applyAlignment="1">
      <alignment horizontal="center"/>
    </xf>
    <xf numFmtId="3" fontId="24" fillId="16" borderId="14" xfId="0" applyNumberFormat="1" applyFont="1" applyFill="1" applyBorder="1" applyAlignment="1">
      <alignment horizontal="right"/>
    </xf>
    <xf numFmtId="4" fontId="24" fillId="16" borderId="14" xfId="0" applyNumberFormat="1" applyFont="1" applyFill="1" applyBorder="1" applyAlignment="1">
      <alignment/>
    </xf>
    <xf numFmtId="4" fontId="30" fillId="15" borderId="4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30" fillId="0" borderId="13" xfId="0" applyFont="1" applyBorder="1" applyAlignment="1">
      <alignment horizontal="left"/>
    </xf>
    <xf numFmtId="0" fontId="26" fillId="0" borderId="31" xfId="0" applyFont="1" applyBorder="1" applyAlignment="1">
      <alignment/>
    </xf>
    <xf numFmtId="0" fontId="26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left"/>
    </xf>
    <xf numFmtId="0" fontId="30" fillId="0" borderId="14" xfId="0" applyFont="1" applyBorder="1" applyAlignment="1">
      <alignment horizontal="left"/>
    </xf>
    <xf numFmtId="0" fontId="26" fillId="0" borderId="21" xfId="0" applyFont="1" applyBorder="1" applyAlignment="1">
      <alignment/>
    </xf>
    <xf numFmtId="0" fontId="26" fillId="0" borderId="21" xfId="0" applyFont="1" applyBorder="1" applyAlignment="1">
      <alignment horizontal="center"/>
    </xf>
    <xf numFmtId="0" fontId="25" fillId="16" borderId="10" xfId="0" applyFont="1" applyFill="1" applyBorder="1" applyAlignment="1">
      <alignment/>
    </xf>
    <xf numFmtId="0" fontId="25" fillId="16" borderId="11" xfId="0" applyFont="1" applyFill="1" applyBorder="1" applyAlignment="1">
      <alignment/>
    </xf>
    <xf numFmtId="0" fontId="25" fillId="16" borderId="12" xfId="0" applyFont="1" applyFill="1" applyBorder="1" applyAlignment="1">
      <alignment/>
    </xf>
    <xf numFmtId="0" fontId="24" fillId="16" borderId="13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20" fillId="16" borderId="0" xfId="0" applyFont="1" applyFill="1" applyBorder="1" applyAlignment="1">
      <alignment/>
    </xf>
    <xf numFmtId="0" fontId="30" fillId="16" borderId="0" xfId="0" applyFont="1" applyFill="1" applyBorder="1" applyAlignment="1">
      <alignment horizontal="left"/>
    </xf>
    <xf numFmtId="3" fontId="30" fillId="0" borderId="13" xfId="0" applyNumberFormat="1" applyFont="1" applyBorder="1" applyAlignment="1">
      <alignment horizontal="left"/>
    </xf>
    <xf numFmtId="3" fontId="26" fillId="0" borderId="14" xfId="0" applyNumberFormat="1" applyFont="1" applyBorder="1" applyAlignment="1">
      <alignment horizontal="left"/>
    </xf>
    <xf numFmtId="3" fontId="30" fillId="0" borderId="14" xfId="0" applyNumberFormat="1" applyFont="1" applyBorder="1" applyAlignment="1">
      <alignment horizontal="left"/>
    </xf>
    <xf numFmtId="3" fontId="26" fillId="0" borderId="21" xfId="0" applyNumberFormat="1" applyFont="1" applyBorder="1" applyAlignment="1">
      <alignment/>
    </xf>
    <xf numFmtId="3" fontId="26" fillId="0" borderId="21" xfId="0" applyNumberFormat="1" applyFont="1" applyBorder="1" applyAlignment="1">
      <alignment horizontal="center"/>
    </xf>
    <xf numFmtId="3" fontId="30" fillId="15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15" borderId="0" xfId="0" applyFont="1" applyFill="1" applyBorder="1" applyAlignment="1">
      <alignment/>
    </xf>
    <xf numFmtId="3" fontId="26" fillId="0" borderId="14" xfId="0" applyNumberFormat="1" applyFont="1" applyBorder="1" applyAlignment="1">
      <alignment horizontal="center"/>
    </xf>
    <xf numFmtId="3" fontId="30" fillId="15" borderId="42" xfId="0" applyNumberFormat="1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26" fillId="0" borderId="10" xfId="0" applyNumberFormat="1" applyFont="1" applyBorder="1" applyAlignment="1">
      <alignment horizontal="right"/>
    </xf>
    <xf numFmtId="0" fontId="49" fillId="16" borderId="10" xfId="0" applyFont="1" applyFill="1" applyBorder="1" applyAlignment="1">
      <alignment/>
    </xf>
    <xf numFmtId="0" fontId="48" fillId="16" borderId="11" xfId="0" applyFont="1" applyFill="1" applyBorder="1" applyAlignment="1">
      <alignment/>
    </xf>
    <xf numFmtId="0" fontId="48" fillId="16" borderId="12" xfId="0" applyFont="1" applyFill="1" applyBorder="1" applyAlignment="1">
      <alignment/>
    </xf>
    <xf numFmtId="4" fontId="30" fillId="16" borderId="25" xfId="0" applyNumberFormat="1" applyFont="1" applyFill="1" applyBorder="1" applyAlignment="1">
      <alignment/>
    </xf>
    <xf numFmtId="4" fontId="30" fillId="16" borderId="25" xfId="0" applyNumberFormat="1" applyFont="1" applyFill="1" applyBorder="1" applyAlignment="1">
      <alignment horizontal="center"/>
    </xf>
    <xf numFmtId="0" fontId="23" fillId="16" borderId="43" xfId="0" applyFont="1" applyFill="1" applyBorder="1" applyAlignment="1">
      <alignment/>
    </xf>
    <xf numFmtId="0" fontId="22" fillId="16" borderId="44" xfId="0" applyFont="1" applyFill="1" applyBorder="1" applyAlignment="1">
      <alignment horizontal="justify" vertical="center"/>
    </xf>
    <xf numFmtId="0" fontId="22" fillId="16" borderId="44" xfId="0" applyFont="1" applyFill="1" applyBorder="1" applyAlignment="1">
      <alignment horizontal="center" vertical="center"/>
    </xf>
    <xf numFmtId="0" fontId="22" fillId="16" borderId="45" xfId="0" applyFont="1" applyFill="1" applyBorder="1" applyAlignment="1">
      <alignment horizontal="center" vertical="center"/>
    </xf>
    <xf numFmtId="2" fontId="20" fillId="3" borderId="44" xfId="0" applyNumberFormat="1" applyFont="1" applyFill="1" applyBorder="1" applyAlignment="1">
      <alignment horizontal="justify" vertical="center"/>
    </xf>
    <xf numFmtId="1" fontId="20" fillId="3" borderId="44" xfId="0" applyNumberFormat="1" applyFont="1" applyFill="1" applyBorder="1" applyAlignment="1">
      <alignment horizontal="center" vertical="center"/>
    </xf>
    <xf numFmtId="2" fontId="20" fillId="3" borderId="44" xfId="0" applyNumberFormat="1" applyFont="1" applyFill="1" applyBorder="1" applyAlignment="1">
      <alignment horizontal="center" vertical="center"/>
    </xf>
    <xf numFmtId="2" fontId="20" fillId="3" borderId="46" xfId="0" applyNumberFormat="1" applyFont="1" applyFill="1" applyBorder="1" applyAlignment="1">
      <alignment horizontal="justify" vertical="center"/>
    </xf>
    <xf numFmtId="2" fontId="20" fillId="3" borderId="4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24" fillId="2" borderId="13" xfId="0" applyNumberFormat="1" applyFont="1" applyFill="1" applyBorder="1" applyAlignment="1">
      <alignment/>
    </xf>
    <xf numFmtId="4" fontId="32" fillId="2" borderId="13" xfId="0" applyNumberFormat="1" applyFont="1" applyFill="1" applyBorder="1" applyAlignment="1">
      <alignment/>
    </xf>
    <xf numFmtId="4" fontId="24" fillId="18" borderId="13" xfId="0" applyNumberFormat="1" applyFont="1" applyFill="1" applyBorder="1" applyAlignment="1">
      <alignment/>
    </xf>
    <xf numFmtId="4" fontId="24" fillId="19" borderId="13" xfId="0" applyNumberFormat="1" applyFont="1" applyFill="1" applyBorder="1" applyAlignment="1">
      <alignment/>
    </xf>
    <xf numFmtId="4" fontId="35" fillId="2" borderId="13" xfId="0" applyNumberFormat="1" applyFont="1" applyFill="1" applyBorder="1" applyAlignment="1">
      <alignment/>
    </xf>
    <xf numFmtId="4" fontId="30" fillId="20" borderId="12" xfId="0" applyNumberFormat="1" applyFont="1" applyFill="1" applyBorder="1" applyAlignment="1">
      <alignment horizontal="right"/>
    </xf>
    <xf numFmtId="4" fontId="30" fillId="21" borderId="12" xfId="0" applyNumberFormat="1" applyFont="1" applyFill="1" applyBorder="1" applyAlignment="1">
      <alignment horizontal="right"/>
    </xf>
    <xf numFmtId="2" fontId="20" fillId="3" borderId="48" xfId="0" applyNumberFormat="1" applyFont="1" applyFill="1" applyBorder="1" applyAlignment="1">
      <alignment horizontal="center" vertical="center"/>
    </xf>
    <xf numFmtId="2" fontId="20" fillId="3" borderId="49" xfId="0" applyNumberFormat="1" applyFont="1" applyFill="1" applyBorder="1" applyAlignment="1">
      <alignment horizontal="justify" vertical="center"/>
    </xf>
    <xf numFmtId="2" fontId="20" fillId="3" borderId="30" xfId="0" applyNumberFormat="1" applyFont="1" applyFill="1" applyBorder="1" applyAlignment="1">
      <alignment horizontal="justify" vertical="center"/>
    </xf>
    <xf numFmtId="4" fontId="30" fillId="21" borderId="24" xfId="0" applyNumberFormat="1" applyFont="1" applyFill="1" applyBorder="1" applyAlignment="1">
      <alignment horizontal="right"/>
    </xf>
    <xf numFmtId="4" fontId="30" fillId="22" borderId="12" xfId="0" applyNumberFormat="1" applyFont="1" applyFill="1" applyBorder="1" applyAlignment="1">
      <alignment horizontal="right"/>
    </xf>
    <xf numFmtId="4" fontId="30" fillId="23" borderId="12" xfId="0" applyNumberFormat="1" applyFont="1" applyFill="1" applyBorder="1" applyAlignment="1">
      <alignment horizontal="right"/>
    </xf>
    <xf numFmtId="4" fontId="26" fillId="0" borderId="31" xfId="0" applyNumberFormat="1" applyFont="1" applyBorder="1" applyAlignment="1">
      <alignment/>
    </xf>
    <xf numFmtId="4" fontId="26" fillId="22" borderId="13" xfId="0" applyNumberFormat="1" applyFont="1" applyFill="1" applyBorder="1" applyAlignment="1">
      <alignment/>
    </xf>
    <xf numFmtId="4" fontId="26" fillId="0" borderId="20" xfId="0" applyNumberFormat="1" applyFont="1" applyBorder="1" applyAlignment="1">
      <alignment/>
    </xf>
    <xf numFmtId="4" fontId="30" fillId="20" borderId="48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/>
    </xf>
    <xf numFmtId="4" fontId="24" fillId="15" borderId="13" xfId="0" applyNumberFormat="1" applyFont="1" applyFill="1" applyBorder="1" applyAlignment="1">
      <alignment horizontal="right"/>
    </xf>
    <xf numFmtId="4" fontId="34" fillId="0" borderId="13" xfId="0" applyNumberFormat="1" applyFont="1" applyBorder="1" applyAlignment="1">
      <alignment horizontal="right"/>
    </xf>
    <xf numFmtId="0" fontId="48" fillId="0" borderId="50" xfId="0" applyFont="1" applyBorder="1" applyAlignment="1">
      <alignment/>
    </xf>
    <xf numFmtId="0" fontId="48" fillId="0" borderId="51" xfId="0" applyFont="1" applyBorder="1" applyAlignment="1">
      <alignment/>
    </xf>
    <xf numFmtId="3" fontId="26" fillId="0" borderId="52" xfId="0" applyNumberFormat="1" applyFont="1" applyBorder="1" applyAlignment="1">
      <alignment horizontal="right"/>
    </xf>
    <xf numFmtId="4" fontId="26" fillId="0" borderId="52" xfId="0" applyNumberFormat="1" applyFont="1" applyBorder="1" applyAlignment="1">
      <alignment horizontal="right"/>
    </xf>
    <xf numFmtId="4" fontId="26" fillId="0" borderId="52" xfId="0" applyNumberFormat="1" applyFont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4" fontId="26" fillId="0" borderId="53" xfId="0" applyNumberFormat="1" applyFont="1" applyBorder="1" applyAlignment="1">
      <alignment/>
    </xf>
    <xf numFmtId="4" fontId="26" fillId="0" borderId="54" xfId="0" applyNumberFormat="1" applyFont="1" applyBorder="1" applyAlignment="1">
      <alignment/>
    </xf>
    <xf numFmtId="4" fontId="26" fillId="0" borderId="55" xfId="0" applyNumberFormat="1" applyFont="1" applyBorder="1" applyAlignment="1">
      <alignment/>
    </xf>
    <xf numFmtId="0" fontId="48" fillId="0" borderId="56" xfId="0" applyFont="1" applyBorder="1" applyAlignment="1">
      <alignment/>
    </xf>
    <xf numFmtId="4" fontId="26" fillId="0" borderId="57" xfId="0" applyNumberFormat="1" applyFont="1" applyBorder="1" applyAlignment="1">
      <alignment/>
    </xf>
    <xf numFmtId="0" fontId="48" fillId="0" borderId="58" xfId="0" applyFont="1" applyBorder="1" applyAlignment="1">
      <alignment/>
    </xf>
    <xf numFmtId="4" fontId="26" fillId="0" borderId="59" xfId="0" applyNumberFormat="1" applyFont="1" applyBorder="1" applyAlignment="1">
      <alignment/>
    </xf>
    <xf numFmtId="0" fontId="49" fillId="16" borderId="60" xfId="0" applyFont="1" applyFill="1" applyBorder="1" applyAlignment="1">
      <alignment/>
    </xf>
    <xf numFmtId="0" fontId="48" fillId="16" borderId="61" xfId="0" applyFont="1" applyFill="1" applyBorder="1" applyAlignment="1">
      <alignment/>
    </xf>
    <xf numFmtId="3" fontId="30" fillId="16" borderId="62" xfId="0" applyNumberFormat="1" applyFont="1" applyFill="1" applyBorder="1" applyAlignment="1">
      <alignment horizontal="right"/>
    </xf>
    <xf numFmtId="4" fontId="30" fillId="16" borderId="62" xfId="0" applyNumberFormat="1" applyFont="1" applyFill="1" applyBorder="1" applyAlignment="1">
      <alignment horizontal="right"/>
    </xf>
    <xf numFmtId="4" fontId="30" fillId="16" borderId="62" xfId="0" applyNumberFormat="1" applyFont="1" applyFill="1" applyBorder="1" applyAlignment="1">
      <alignment horizontal="center"/>
    </xf>
    <xf numFmtId="2" fontId="30" fillId="16" borderId="62" xfId="0" applyNumberFormat="1" applyFont="1" applyFill="1" applyBorder="1" applyAlignment="1">
      <alignment horizontal="center"/>
    </xf>
    <xf numFmtId="4" fontId="26" fillId="16" borderId="63" xfId="0" applyNumberFormat="1" applyFont="1" applyFill="1" applyBorder="1" applyAlignment="1">
      <alignment/>
    </xf>
    <xf numFmtId="4" fontId="30" fillId="16" borderId="63" xfId="0" applyNumberFormat="1" applyFont="1" applyFill="1" applyBorder="1" applyAlignment="1">
      <alignment/>
    </xf>
    <xf numFmtId="4" fontId="30" fillId="16" borderId="64" xfId="0" applyNumberFormat="1" applyFont="1" applyFill="1" applyBorder="1" applyAlignment="1">
      <alignment/>
    </xf>
    <xf numFmtId="4" fontId="30" fillId="16" borderId="65" xfId="0" applyNumberFormat="1" applyFont="1" applyFill="1" applyBorder="1" applyAlignment="1">
      <alignment/>
    </xf>
    <xf numFmtId="4" fontId="30" fillId="16" borderId="66" xfId="0" applyNumberFormat="1" applyFont="1" applyFill="1" applyBorder="1" applyAlignment="1">
      <alignment/>
    </xf>
    <xf numFmtId="0" fontId="22" fillId="16" borderId="67" xfId="0" applyFont="1" applyFill="1" applyBorder="1" applyAlignment="1">
      <alignment/>
    </xf>
    <xf numFmtId="0" fontId="23" fillId="16" borderId="68" xfId="0" applyFont="1" applyFill="1" applyBorder="1" applyAlignment="1">
      <alignment/>
    </xf>
    <xf numFmtId="0" fontId="48" fillId="0" borderId="69" xfId="0" applyFont="1" applyBorder="1" applyAlignment="1">
      <alignment/>
    </xf>
    <xf numFmtId="4" fontId="26" fillId="0" borderId="70" xfId="0" applyNumberFormat="1" applyFont="1" applyBorder="1" applyAlignment="1">
      <alignment/>
    </xf>
    <xf numFmtId="0" fontId="49" fillId="16" borderId="71" xfId="0" applyFont="1" applyFill="1" applyBorder="1" applyAlignment="1">
      <alignment/>
    </xf>
    <xf numFmtId="0" fontId="48" fillId="16" borderId="72" xfId="0" applyFont="1" applyFill="1" applyBorder="1" applyAlignment="1">
      <alignment/>
    </xf>
    <xf numFmtId="3" fontId="30" fillId="16" borderId="62" xfId="0" applyNumberFormat="1" applyFont="1" applyFill="1" applyBorder="1" applyAlignment="1">
      <alignment/>
    </xf>
    <xf numFmtId="0" fontId="30" fillId="16" borderId="62" xfId="0" applyFont="1" applyFill="1" applyBorder="1" applyAlignment="1">
      <alignment horizontal="center"/>
    </xf>
    <xf numFmtId="4" fontId="26" fillId="0" borderId="73" xfId="0" applyNumberFormat="1" applyFont="1" applyBorder="1" applyAlignment="1">
      <alignment/>
    </xf>
    <xf numFmtId="2" fontId="39" fillId="0" borderId="13" xfId="0" applyNumberFormat="1" applyFont="1" applyBorder="1" applyAlignment="1">
      <alignment horizontal="left"/>
    </xf>
    <xf numFmtId="2" fontId="26" fillId="0" borderId="13" xfId="0" applyNumberFormat="1" applyFont="1" applyBorder="1" applyAlignment="1">
      <alignment/>
    </xf>
    <xf numFmtId="0" fontId="26" fillId="20" borderId="17" xfId="0" applyFont="1" applyFill="1" applyBorder="1" applyAlignment="1">
      <alignment/>
    </xf>
    <xf numFmtId="3" fontId="26" fillId="20" borderId="13" xfId="0" applyNumberFormat="1" applyFont="1" applyFill="1" applyBorder="1" applyAlignment="1">
      <alignment horizontal="left"/>
    </xf>
    <xf numFmtId="4" fontId="26" fillId="20" borderId="13" xfId="0" applyNumberFormat="1" applyFont="1" applyFill="1" applyBorder="1" applyAlignment="1">
      <alignment horizontal="center"/>
    </xf>
    <xf numFmtId="0" fontId="41" fillId="20" borderId="13" xfId="0" applyFont="1" applyFill="1" applyBorder="1" applyAlignment="1">
      <alignment/>
    </xf>
    <xf numFmtId="4" fontId="26" fillId="20" borderId="13" xfId="0" applyNumberFormat="1" applyFont="1" applyFill="1" applyBorder="1" applyAlignment="1">
      <alignment/>
    </xf>
    <xf numFmtId="14" fontId="24" fillId="16" borderId="10" xfId="0" applyNumberFormat="1" applyFont="1" applyFill="1" applyBorder="1" applyAlignment="1">
      <alignment/>
    </xf>
    <xf numFmtId="0" fontId="30" fillId="20" borderId="17" xfId="0" applyFont="1" applyFill="1" applyBorder="1" applyAlignment="1">
      <alignment/>
    </xf>
    <xf numFmtId="4" fontId="30" fillId="20" borderId="13" xfId="0" applyNumberFormat="1" applyFont="1" applyFill="1" applyBorder="1" applyAlignment="1">
      <alignment/>
    </xf>
    <xf numFmtId="4" fontId="30" fillId="18" borderId="13" xfId="0" applyNumberFormat="1" applyFont="1" applyFill="1" applyBorder="1" applyAlignment="1">
      <alignment/>
    </xf>
    <xf numFmtId="0" fontId="28" fillId="2" borderId="74" xfId="0" applyFont="1" applyFill="1" applyBorder="1" applyAlignment="1">
      <alignment/>
    </xf>
    <xf numFmtId="4" fontId="26" fillId="0" borderId="75" xfId="0" applyNumberFormat="1" applyFont="1" applyBorder="1" applyAlignment="1">
      <alignment/>
    </xf>
    <xf numFmtId="4" fontId="26" fillId="0" borderId="76" xfId="0" applyNumberFormat="1" applyFont="1" applyBorder="1" applyAlignment="1">
      <alignment/>
    </xf>
    <xf numFmtId="4" fontId="26" fillId="0" borderId="77" xfId="0" applyNumberFormat="1" applyFont="1" applyBorder="1" applyAlignment="1">
      <alignment/>
    </xf>
    <xf numFmtId="4" fontId="30" fillId="16" borderId="78" xfId="0" applyNumberFormat="1" applyFont="1" applyFill="1" applyBorder="1" applyAlignment="1">
      <alignment/>
    </xf>
    <xf numFmtId="4" fontId="26" fillId="0" borderId="79" xfId="0" applyNumberFormat="1" applyFont="1" applyBorder="1" applyAlignment="1">
      <alignment/>
    </xf>
    <xf numFmtId="4" fontId="26" fillId="0" borderId="80" xfId="0" applyNumberFormat="1" applyFont="1" applyBorder="1" applyAlignment="1">
      <alignment/>
    </xf>
    <xf numFmtId="4" fontId="26" fillId="0" borderId="81" xfId="0" applyNumberFormat="1" applyFont="1" applyBorder="1" applyAlignment="1">
      <alignment/>
    </xf>
    <xf numFmtId="4" fontId="26" fillId="0" borderId="82" xfId="0" applyNumberFormat="1" applyFont="1" applyBorder="1" applyAlignment="1">
      <alignment/>
    </xf>
    <xf numFmtId="2" fontId="26" fillId="0" borderId="21" xfId="0" applyNumberFormat="1" applyFont="1" applyBorder="1" applyAlignment="1">
      <alignment/>
    </xf>
    <xf numFmtId="4" fontId="39" fillId="0" borderId="13" xfId="0" applyNumberFormat="1" applyFont="1" applyBorder="1" applyAlignment="1">
      <alignment horizontal="left"/>
    </xf>
    <xf numFmtId="2" fontId="26" fillId="0" borderId="13" xfId="0" applyNumberFormat="1" applyFont="1" applyBorder="1" applyAlignment="1">
      <alignment horizontal="right"/>
    </xf>
    <xf numFmtId="4" fontId="26" fillId="0" borderId="13" xfId="0" applyNumberFormat="1" applyFont="1" applyBorder="1" applyAlignment="1">
      <alignment horizontal="right"/>
    </xf>
    <xf numFmtId="0" fontId="24" fillId="0" borderId="11" xfId="0" applyFont="1" applyFill="1" applyBorder="1" applyAlignment="1">
      <alignment/>
    </xf>
    <xf numFmtId="4" fontId="35" fillId="0" borderId="13" xfId="0" applyNumberFormat="1" applyFont="1" applyBorder="1" applyAlignment="1">
      <alignment horizontal="right"/>
    </xf>
    <xf numFmtId="4" fontId="27" fillId="0" borderId="13" xfId="0" applyNumberFormat="1" applyFont="1" applyBorder="1" applyAlignment="1">
      <alignment horizontal="right"/>
    </xf>
    <xf numFmtId="14" fontId="24" fillId="16" borderId="13" xfId="0" applyNumberFormat="1" applyFont="1" applyFill="1" applyBorder="1" applyAlignment="1">
      <alignment horizontal="left"/>
    </xf>
    <xf numFmtId="0" fontId="24" fillId="16" borderId="13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0" fillId="16" borderId="0" xfId="0" applyNumberFormat="1" applyFont="1" applyFill="1" applyBorder="1" applyAlignment="1">
      <alignment horizontal="center"/>
    </xf>
    <xf numFmtId="0" fontId="25" fillId="16" borderId="13" xfId="0" applyFont="1" applyFill="1" applyBorder="1" applyAlignment="1">
      <alignment horizontal="left"/>
    </xf>
    <xf numFmtId="0" fontId="25" fillId="16" borderId="10" xfId="0" applyFont="1" applyFill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5" fillId="16" borderId="17" xfId="0" applyFont="1" applyFill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95250</xdr:rowOff>
    </xdr:from>
    <xdr:to>
      <xdr:col>8</xdr:col>
      <xdr:colOff>47625</xdr:colOff>
      <xdr:row>11</xdr:row>
      <xdr:rowOff>19050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2950"/>
          <a:ext cx="10668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98"/>
  <sheetViews>
    <sheetView workbookViewId="0" topLeftCell="A395">
      <selection activeCell="V400" sqref="V400"/>
    </sheetView>
  </sheetViews>
  <sheetFormatPr defaultColWidth="9.00390625" defaultRowHeight="12.75"/>
  <cols>
    <col min="1" max="1" width="5.25390625" style="1" customWidth="1"/>
    <col min="2" max="2" width="4.625" style="1" customWidth="1"/>
    <col min="3" max="3" width="29.125" style="1" customWidth="1"/>
    <col min="4" max="6" width="0" style="1" hidden="1" customWidth="1"/>
    <col min="7" max="7" width="0" style="2" hidden="1" customWidth="1"/>
    <col min="8" max="9" width="0" style="1" hidden="1" customWidth="1"/>
    <col min="10" max="20" width="10.25390625" style="1" customWidth="1"/>
    <col min="21" max="21" width="9.00390625" style="1" customWidth="1"/>
    <col min="22" max="22" width="14.00390625" style="1" customWidth="1"/>
    <col min="23" max="16384" width="9.00390625" style="1" customWidth="1"/>
  </cols>
  <sheetData>
    <row r="2" spans="1:12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5"/>
      <c r="L2" s="6"/>
    </row>
    <row r="3" ht="12.75">
      <c r="C3" s="7" t="s">
        <v>1</v>
      </c>
    </row>
    <row r="4" spans="9:10" ht="13.5" thickBot="1">
      <c r="I4" s="8" t="s">
        <v>2</v>
      </c>
      <c r="J4" s="8"/>
    </row>
    <row r="5" spans="1:6" ht="15.75" hidden="1">
      <c r="A5" s="739"/>
      <c r="B5" s="739"/>
      <c r="C5" s="739"/>
      <c r="D5" s="739"/>
      <c r="E5" s="10"/>
      <c r="F5" s="10" t="s">
        <v>3</v>
      </c>
    </row>
    <row r="6" spans="1:20" s="21" customFormat="1" ht="26.25" thickBot="1">
      <c r="A6" s="11" t="s">
        <v>1</v>
      </c>
      <c r="B6" s="12"/>
      <c r="C6" s="13"/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6" t="s">
        <v>5</v>
      </c>
      <c r="J6" s="17" t="s">
        <v>8</v>
      </c>
      <c r="K6" s="18" t="s">
        <v>9</v>
      </c>
      <c r="L6" s="19">
        <v>2014</v>
      </c>
      <c r="M6" s="18" t="s">
        <v>10</v>
      </c>
      <c r="N6" s="20" t="s">
        <v>5</v>
      </c>
      <c r="O6" s="18" t="s">
        <v>11</v>
      </c>
      <c r="P6" s="20" t="s">
        <v>5</v>
      </c>
      <c r="Q6" s="18" t="s">
        <v>12</v>
      </c>
      <c r="R6" s="20" t="s">
        <v>5</v>
      </c>
      <c r="S6" s="18" t="s">
        <v>9</v>
      </c>
      <c r="T6" s="20" t="s">
        <v>5</v>
      </c>
    </row>
    <row r="7" spans="1:20" s="10" customFormat="1" ht="12.75">
      <c r="A7" s="22" t="s">
        <v>13</v>
      </c>
      <c r="B7" s="23"/>
      <c r="C7" s="24"/>
      <c r="D7" s="25">
        <v>47136</v>
      </c>
      <c r="E7" s="26">
        <v>30.57</v>
      </c>
      <c r="F7" s="25">
        <v>91211</v>
      </c>
      <c r="G7" s="27">
        <v>59.16</v>
      </c>
      <c r="H7" s="28" t="e">
        <f>H8+H11+H12+H9+H10</f>
        <v>#REF!</v>
      </c>
      <c r="I7" s="29">
        <v>80.52</v>
      </c>
      <c r="J7" s="30">
        <f>J8+J9+J11+J12</f>
        <v>159748.9</v>
      </c>
      <c r="K7" s="30">
        <f aca="true" t="shared" si="0" ref="K7:Q7">K8+K9+K11+K12+K10</f>
        <v>163201.81</v>
      </c>
      <c r="L7" s="30">
        <f t="shared" si="0"/>
        <v>165350</v>
      </c>
      <c r="M7" s="30">
        <f t="shared" si="0"/>
        <v>39654.409999999996</v>
      </c>
      <c r="N7" s="30">
        <f>M7/L7*100</f>
        <v>23.98210462654974</v>
      </c>
      <c r="O7" s="30">
        <f>O8+O9+O11+O12+O10+O15</f>
        <v>85701.25</v>
      </c>
      <c r="P7" s="139">
        <f>O7/L7*100</f>
        <v>51.830208648321744</v>
      </c>
      <c r="Q7" s="30">
        <f t="shared" si="0"/>
        <v>121915.14999999998</v>
      </c>
      <c r="R7" s="30">
        <f>Q7/L7*100</f>
        <v>73.73156939824614</v>
      </c>
      <c r="S7" s="30">
        <f>S8+S9+S12+S10+S11+T20</f>
        <v>170324.24</v>
      </c>
      <c r="T7" s="30"/>
    </row>
    <row r="8" spans="1:21" s="39" customFormat="1" ht="11.25">
      <c r="A8" s="31">
        <v>610</v>
      </c>
      <c r="B8" s="32"/>
      <c r="C8" s="33" t="s">
        <v>14</v>
      </c>
      <c r="D8" s="34">
        <v>13443</v>
      </c>
      <c r="E8" s="35"/>
      <c r="F8" s="34">
        <v>24288</v>
      </c>
      <c r="G8" s="36"/>
      <c r="H8" s="34">
        <v>35809</v>
      </c>
      <c r="I8" s="37"/>
      <c r="J8" s="38">
        <v>52000</v>
      </c>
      <c r="K8" s="38">
        <v>51282.61</v>
      </c>
      <c r="L8" s="38">
        <v>55000</v>
      </c>
      <c r="M8" s="38">
        <v>13235.72</v>
      </c>
      <c r="N8" s="38">
        <f>M8/L8*100</f>
        <v>24.06494545454545</v>
      </c>
      <c r="O8" s="38">
        <v>25425.39</v>
      </c>
      <c r="P8" s="38"/>
      <c r="Q8" s="38">
        <v>39124.02</v>
      </c>
      <c r="R8" s="38"/>
      <c r="S8" s="38">
        <v>54558.94</v>
      </c>
      <c r="T8" s="38"/>
      <c r="U8" s="674"/>
    </row>
    <row r="9" spans="1:22" s="39" customFormat="1" ht="11.25">
      <c r="A9" s="40">
        <v>610</v>
      </c>
      <c r="B9" s="32"/>
      <c r="C9" s="41" t="s">
        <v>15</v>
      </c>
      <c r="D9" s="34"/>
      <c r="E9" s="35"/>
      <c r="F9" s="42">
        <v>2419</v>
      </c>
      <c r="G9" s="36"/>
      <c r="H9" s="42">
        <v>2662</v>
      </c>
      <c r="I9" s="37"/>
      <c r="J9" s="43">
        <v>2729.9</v>
      </c>
      <c r="K9" s="44">
        <v>773.85</v>
      </c>
      <c r="L9" s="44">
        <v>10000</v>
      </c>
      <c r="M9" s="44">
        <v>0</v>
      </c>
      <c r="N9" s="44"/>
      <c r="O9" s="44">
        <v>1325.65</v>
      </c>
      <c r="P9" s="44"/>
      <c r="Q9" s="44">
        <v>1325.65</v>
      </c>
      <c r="R9" s="44"/>
      <c r="S9" s="44">
        <v>1750.85</v>
      </c>
      <c r="T9" s="44"/>
      <c r="U9" s="674"/>
      <c r="V9" s="674"/>
    </row>
    <row r="10" spans="1:22" s="39" customFormat="1" ht="11.25">
      <c r="A10" s="45">
        <v>625</v>
      </c>
      <c r="B10" s="46" t="s">
        <v>16</v>
      </c>
      <c r="C10" s="41" t="s">
        <v>17</v>
      </c>
      <c r="D10" s="34"/>
      <c r="E10" s="35"/>
      <c r="F10" s="42"/>
      <c r="G10" s="36"/>
      <c r="H10" s="42">
        <v>24</v>
      </c>
      <c r="I10" s="37"/>
      <c r="J10" s="44">
        <v>0</v>
      </c>
      <c r="K10" s="44">
        <v>184.28</v>
      </c>
      <c r="L10" s="44">
        <v>0</v>
      </c>
      <c r="M10" s="44">
        <v>0</v>
      </c>
      <c r="N10" s="44"/>
      <c r="O10" s="44">
        <v>818.23</v>
      </c>
      <c r="P10" s="44"/>
      <c r="Q10" s="44">
        <v>441.04</v>
      </c>
      <c r="R10" s="44"/>
      <c r="S10" s="44">
        <v>576.56</v>
      </c>
      <c r="T10" s="44"/>
      <c r="V10" s="674"/>
    </row>
    <row r="11" spans="1:20" ht="12.75">
      <c r="A11" s="31">
        <v>620</v>
      </c>
      <c r="B11" s="47"/>
      <c r="C11" s="47" t="s">
        <v>18</v>
      </c>
      <c r="D11" s="48">
        <v>4660</v>
      </c>
      <c r="E11" s="49"/>
      <c r="F11" s="48">
        <v>7485</v>
      </c>
      <c r="G11" s="50"/>
      <c r="H11" s="48">
        <v>11642</v>
      </c>
      <c r="I11" s="51"/>
      <c r="J11" s="52">
        <v>18500</v>
      </c>
      <c r="K11" s="52">
        <v>18068.19</v>
      </c>
      <c r="L11" s="52">
        <v>20000</v>
      </c>
      <c r="M11" s="52">
        <v>4836.27</v>
      </c>
      <c r="N11" s="52">
        <f>M11/L11*100</f>
        <v>24.181350000000002</v>
      </c>
      <c r="O11" s="52">
        <v>9507.37</v>
      </c>
      <c r="P11" s="52"/>
      <c r="Q11" s="52">
        <v>14765.91</v>
      </c>
      <c r="R11" s="52"/>
      <c r="S11" s="52">
        <v>19889.63</v>
      </c>
      <c r="T11" s="52"/>
    </row>
    <row r="12" spans="1:20" s="59" customFormat="1" ht="12.75">
      <c r="A12" s="53">
        <v>630</v>
      </c>
      <c r="B12" s="54"/>
      <c r="C12" s="54" t="s">
        <v>19</v>
      </c>
      <c r="D12" s="55">
        <v>29033</v>
      </c>
      <c r="E12" s="55"/>
      <c r="F12" s="55">
        <v>57019</v>
      </c>
      <c r="G12" s="56"/>
      <c r="H12" s="55" t="e">
        <f>H13+H14+H16+H29+H36+H40+H48+H67</f>
        <v>#REF!</v>
      </c>
      <c r="I12" s="57"/>
      <c r="J12" s="58">
        <f aca="true" t="shared" si="1" ref="J12:O12">J13+J14+J16+J29+J36+J40+J48+J67</f>
        <v>86519</v>
      </c>
      <c r="K12" s="58">
        <f t="shared" si="1"/>
        <v>92892.88</v>
      </c>
      <c r="L12" s="58">
        <f t="shared" si="1"/>
        <v>80350</v>
      </c>
      <c r="M12" s="58">
        <f t="shared" si="1"/>
        <v>21582.42</v>
      </c>
      <c r="N12" s="58">
        <f>M12/L12*100</f>
        <v>26.86051026757934</v>
      </c>
      <c r="O12" s="58">
        <f t="shared" si="1"/>
        <v>48458.82</v>
      </c>
      <c r="P12" s="656">
        <f>O12/L12*100</f>
        <v>60.30967019290604</v>
      </c>
      <c r="Q12" s="58">
        <f>Q13+Q14+Q16+Q29+Q36+Q40+Q48+Q67+Q15</f>
        <v>66258.52999999998</v>
      </c>
      <c r="R12" s="58"/>
      <c r="S12" s="58">
        <f>S13+S14+S16+S29+S36+S40+S48+S67+S15</f>
        <v>93548.26</v>
      </c>
      <c r="T12" s="58"/>
    </row>
    <row r="13" spans="1:20" s="59" customFormat="1" ht="12.75">
      <c r="A13" s="60" t="s">
        <v>20</v>
      </c>
      <c r="B13" s="61"/>
      <c r="C13" s="61" t="s">
        <v>21</v>
      </c>
      <c r="D13" s="62">
        <v>3</v>
      </c>
      <c r="E13" s="62"/>
      <c r="F13" s="62">
        <v>3</v>
      </c>
      <c r="G13" s="63"/>
      <c r="H13" s="62">
        <v>3</v>
      </c>
      <c r="I13" s="64"/>
      <c r="J13" s="65">
        <v>540</v>
      </c>
      <c r="K13" s="65">
        <v>614.74</v>
      </c>
      <c r="L13" s="65">
        <v>200</v>
      </c>
      <c r="M13" s="65">
        <v>0</v>
      </c>
      <c r="N13" s="65">
        <f>M13/L13*100</f>
        <v>0</v>
      </c>
      <c r="O13" s="65">
        <v>84.08</v>
      </c>
      <c r="P13" s="65"/>
      <c r="Q13" s="65">
        <v>87.88</v>
      </c>
      <c r="R13" s="65"/>
      <c r="S13" s="65">
        <v>89.83</v>
      </c>
      <c r="T13" s="65"/>
    </row>
    <row r="14" spans="1:20" s="59" customFormat="1" ht="12.75">
      <c r="A14" s="66">
        <v>632</v>
      </c>
      <c r="B14" s="67"/>
      <c r="C14" s="67" t="s">
        <v>22</v>
      </c>
      <c r="D14" s="62">
        <v>4168</v>
      </c>
      <c r="E14" s="62"/>
      <c r="F14" s="62">
        <v>8409</v>
      </c>
      <c r="G14" s="63"/>
      <c r="H14" s="62">
        <v>11243</v>
      </c>
      <c r="I14" s="64"/>
      <c r="J14" s="65">
        <v>14000</v>
      </c>
      <c r="K14" s="65">
        <v>13287.2</v>
      </c>
      <c r="L14" s="65">
        <v>15000</v>
      </c>
      <c r="M14" s="65">
        <v>2783.85</v>
      </c>
      <c r="N14" s="65">
        <f>M14/L14*100</f>
        <v>18.559</v>
      </c>
      <c r="O14" s="65">
        <v>5871</v>
      </c>
      <c r="P14" s="65"/>
      <c r="Q14" s="65">
        <v>8869.89</v>
      </c>
      <c r="R14" s="65"/>
      <c r="S14" s="65">
        <v>11797.46</v>
      </c>
      <c r="T14" s="65"/>
    </row>
    <row r="15" spans="1:20" s="75" customFormat="1" ht="12.75">
      <c r="A15" s="68">
        <v>632</v>
      </c>
      <c r="B15" s="69" t="s">
        <v>23</v>
      </c>
      <c r="C15" s="70"/>
      <c r="D15" s="71"/>
      <c r="E15" s="71"/>
      <c r="F15" s="71"/>
      <c r="G15" s="72"/>
      <c r="H15" s="71"/>
      <c r="I15" s="73"/>
      <c r="J15" s="74">
        <v>0</v>
      </c>
      <c r="K15" s="74">
        <v>180</v>
      </c>
      <c r="L15" s="74"/>
      <c r="M15" s="74"/>
      <c r="N15" s="74"/>
      <c r="O15" s="74">
        <v>165.79</v>
      </c>
      <c r="P15" s="74"/>
      <c r="Q15" s="74">
        <v>165.79</v>
      </c>
      <c r="R15" s="74"/>
      <c r="S15" s="74">
        <v>290.27</v>
      </c>
      <c r="T15" s="74"/>
    </row>
    <row r="16" spans="1:20" s="59" customFormat="1" ht="12.75">
      <c r="A16" s="76">
        <v>633</v>
      </c>
      <c r="B16" s="77"/>
      <c r="C16" s="77" t="s">
        <v>24</v>
      </c>
      <c r="D16" s="62">
        <v>2945</v>
      </c>
      <c r="E16" s="62"/>
      <c r="F16" s="62">
        <v>6648</v>
      </c>
      <c r="G16" s="63"/>
      <c r="H16" s="62">
        <f>H17+H18+H19+H20+H21+H23+H24+H25+H26+H27+H22</f>
        <v>8790</v>
      </c>
      <c r="I16" s="64"/>
      <c r="J16" s="78">
        <f>J17+J18+J19+J20+J21+J22+J23+J24+J25+J26+J27+J28</f>
        <v>12050</v>
      </c>
      <c r="K16" s="78">
        <f aca="true" t="shared" si="2" ref="K16:S16">K17+K18+K19+K20+K21+K22+K23+K25+K24+K26+K27+K28</f>
        <v>13802.79</v>
      </c>
      <c r="L16" s="78">
        <f t="shared" si="2"/>
        <v>12900</v>
      </c>
      <c r="M16" s="78">
        <f t="shared" si="2"/>
        <v>3397.13</v>
      </c>
      <c r="N16" s="78">
        <f>M16/L16*100</f>
        <v>26.33434108527132</v>
      </c>
      <c r="O16" s="78">
        <f t="shared" si="2"/>
        <v>7465.17</v>
      </c>
      <c r="P16" s="657">
        <f>O16/L16*100</f>
        <v>57.86953488372093</v>
      </c>
      <c r="Q16" s="78">
        <f t="shared" si="2"/>
        <v>10250.279999999999</v>
      </c>
      <c r="R16" s="95">
        <f>Q16/L16*100</f>
        <v>79.45953488372092</v>
      </c>
      <c r="S16" s="78">
        <f t="shared" si="2"/>
        <v>14386.380000000001</v>
      </c>
      <c r="T16" s="78"/>
    </row>
    <row r="17" spans="1:20" s="59" customFormat="1" ht="12.75">
      <c r="A17" s="79">
        <v>633</v>
      </c>
      <c r="B17" s="80" t="s">
        <v>25</v>
      </c>
      <c r="C17" s="80" t="s">
        <v>26</v>
      </c>
      <c r="D17" s="34">
        <v>0</v>
      </c>
      <c r="E17" s="34"/>
      <c r="F17" s="34">
        <v>0</v>
      </c>
      <c r="G17" s="36"/>
      <c r="H17" s="34"/>
      <c r="I17" s="81"/>
      <c r="J17" s="38">
        <v>0</v>
      </c>
      <c r="K17" s="38">
        <v>0</v>
      </c>
      <c r="L17" s="38">
        <v>1000</v>
      </c>
      <c r="M17" s="38">
        <v>0</v>
      </c>
      <c r="N17" s="38"/>
      <c r="O17" s="38"/>
      <c r="P17" s="38"/>
      <c r="Q17" s="38">
        <v>0</v>
      </c>
      <c r="R17" s="38"/>
      <c r="S17" s="38">
        <v>0</v>
      </c>
      <c r="T17" s="38"/>
    </row>
    <row r="18" spans="1:20" ht="12.75">
      <c r="A18" s="31">
        <v>633</v>
      </c>
      <c r="B18" s="82" t="s">
        <v>27</v>
      </c>
      <c r="C18" s="47" t="s">
        <v>28</v>
      </c>
      <c r="D18" s="49">
        <v>36</v>
      </c>
      <c r="E18" s="49"/>
      <c r="F18" s="49">
        <v>36</v>
      </c>
      <c r="G18" s="83"/>
      <c r="H18" s="49">
        <v>225</v>
      </c>
      <c r="I18" s="51"/>
      <c r="J18" s="52">
        <v>100</v>
      </c>
      <c r="K18" s="52">
        <v>94</v>
      </c>
      <c r="L18" s="52">
        <v>0</v>
      </c>
      <c r="M18" s="52">
        <v>757</v>
      </c>
      <c r="N18" s="52"/>
      <c r="O18" s="52">
        <v>1092</v>
      </c>
      <c r="P18" s="52"/>
      <c r="Q18" s="52">
        <v>1092</v>
      </c>
      <c r="R18" s="52"/>
      <c r="S18" s="52">
        <v>1200.8</v>
      </c>
      <c r="T18" s="52"/>
    </row>
    <row r="19" spans="1:20" ht="12.75">
      <c r="A19" s="31">
        <v>633</v>
      </c>
      <c r="B19" s="82" t="s">
        <v>51</v>
      </c>
      <c r="C19" s="47" t="s">
        <v>30</v>
      </c>
      <c r="D19" s="49">
        <v>160</v>
      </c>
      <c r="E19" s="49"/>
      <c r="F19" s="49">
        <v>160</v>
      </c>
      <c r="G19" s="83"/>
      <c r="H19" s="49">
        <v>160</v>
      </c>
      <c r="I19" s="51"/>
      <c r="J19" s="52">
        <v>0</v>
      </c>
      <c r="K19" s="52">
        <v>141</v>
      </c>
      <c r="L19" s="52">
        <v>0</v>
      </c>
      <c r="M19" s="52">
        <v>0</v>
      </c>
      <c r="N19" s="52"/>
      <c r="O19" s="52"/>
      <c r="P19" s="52"/>
      <c r="Q19" s="52">
        <v>150.84</v>
      </c>
      <c r="R19" s="52"/>
      <c r="S19" s="52">
        <v>215.84</v>
      </c>
      <c r="T19" s="52"/>
    </row>
    <row r="20" spans="1:20" ht="12.75">
      <c r="A20" s="31">
        <v>633</v>
      </c>
      <c r="B20" s="82" t="s">
        <v>31</v>
      </c>
      <c r="C20" s="47" t="s">
        <v>32</v>
      </c>
      <c r="D20" s="49">
        <v>0</v>
      </c>
      <c r="E20" s="49"/>
      <c r="F20" s="49">
        <v>0</v>
      </c>
      <c r="G20" s="83"/>
      <c r="H20" s="49">
        <v>0</v>
      </c>
      <c r="I20" s="51"/>
      <c r="J20" s="52">
        <v>0</v>
      </c>
      <c r="K20" s="52">
        <v>0</v>
      </c>
      <c r="L20" s="52"/>
      <c r="M20" s="52"/>
      <c r="N20" s="52"/>
      <c r="O20" s="52"/>
      <c r="P20" s="52"/>
      <c r="Q20" s="52">
        <v>0</v>
      </c>
      <c r="R20" s="52"/>
      <c r="S20" s="52"/>
      <c r="T20" s="52"/>
    </row>
    <row r="21" spans="1:20" ht="12.75">
      <c r="A21" s="31">
        <v>633</v>
      </c>
      <c r="B21" s="47" t="s">
        <v>31</v>
      </c>
      <c r="C21" s="47" t="s">
        <v>33</v>
      </c>
      <c r="D21" s="49">
        <v>1414</v>
      </c>
      <c r="E21" s="49"/>
      <c r="F21" s="49">
        <v>2397</v>
      </c>
      <c r="G21" s="83"/>
      <c r="H21" s="49">
        <v>3628</v>
      </c>
      <c r="I21" s="51"/>
      <c r="J21" s="52">
        <v>7100</v>
      </c>
      <c r="K21" s="52">
        <v>8190.51</v>
      </c>
      <c r="L21" s="52">
        <v>7500</v>
      </c>
      <c r="M21" s="52">
        <v>1763.15</v>
      </c>
      <c r="N21" s="52"/>
      <c r="O21" s="52">
        <v>3485.37</v>
      </c>
      <c r="P21" s="52"/>
      <c r="Q21" s="52">
        <v>5701.03</v>
      </c>
      <c r="R21" s="52"/>
      <c r="S21" s="52">
        <v>6932.63</v>
      </c>
      <c r="T21" s="52"/>
    </row>
    <row r="22" spans="1:20" ht="12.75">
      <c r="A22" s="40">
        <v>633</v>
      </c>
      <c r="B22" s="84" t="s">
        <v>31</v>
      </c>
      <c r="C22" s="84" t="s">
        <v>34</v>
      </c>
      <c r="D22" s="85">
        <v>95</v>
      </c>
      <c r="E22" s="49"/>
      <c r="F22" s="86">
        <v>95</v>
      </c>
      <c r="G22" s="83"/>
      <c r="H22" s="86">
        <v>95</v>
      </c>
      <c r="I22" s="51"/>
      <c r="J22" s="87">
        <v>0</v>
      </c>
      <c r="K22" s="87">
        <v>45</v>
      </c>
      <c r="L22" s="87"/>
      <c r="M22" s="87"/>
      <c r="N22" s="87"/>
      <c r="O22" s="87">
        <v>81.79</v>
      </c>
      <c r="P22" s="87"/>
      <c r="Q22" s="87">
        <v>81.79</v>
      </c>
      <c r="R22" s="87"/>
      <c r="S22" s="87">
        <v>81.79</v>
      </c>
      <c r="T22" s="87"/>
    </row>
    <row r="23" spans="1:20" ht="12.75">
      <c r="A23" s="31">
        <v>633</v>
      </c>
      <c r="B23" s="47" t="s">
        <v>35</v>
      </c>
      <c r="C23" s="47" t="s">
        <v>36</v>
      </c>
      <c r="D23" s="49">
        <v>1328</v>
      </c>
      <c r="E23" s="49"/>
      <c r="F23" s="49">
        <v>1413</v>
      </c>
      <c r="G23" s="83"/>
      <c r="H23" s="49">
        <v>1856</v>
      </c>
      <c r="I23" s="51"/>
      <c r="J23" s="52">
        <v>3250</v>
      </c>
      <c r="K23" s="52">
        <v>3722.92</v>
      </c>
      <c r="L23" s="52">
        <v>2800</v>
      </c>
      <c r="M23" s="52">
        <v>473.61</v>
      </c>
      <c r="N23" s="52"/>
      <c r="O23" s="52">
        <v>1266.99</v>
      </c>
      <c r="P23" s="52"/>
      <c r="Q23" s="52">
        <v>1517.17</v>
      </c>
      <c r="R23" s="52"/>
      <c r="S23" s="52">
        <v>2374.69</v>
      </c>
      <c r="T23" s="52"/>
    </row>
    <row r="24" spans="1:20" ht="12.75">
      <c r="A24" s="31">
        <v>633</v>
      </c>
      <c r="B24" s="47" t="s">
        <v>37</v>
      </c>
      <c r="C24" s="47" t="s">
        <v>38</v>
      </c>
      <c r="D24" s="49">
        <v>313</v>
      </c>
      <c r="E24" s="49"/>
      <c r="F24" s="49">
        <v>313</v>
      </c>
      <c r="G24" s="83"/>
      <c r="H24" s="49">
        <v>313</v>
      </c>
      <c r="I24" s="51"/>
      <c r="J24" s="52">
        <v>0</v>
      </c>
      <c r="K24" s="52">
        <v>0</v>
      </c>
      <c r="L24" s="52">
        <v>0</v>
      </c>
      <c r="M24" s="52"/>
      <c r="N24" s="52"/>
      <c r="O24" s="52">
        <v>0</v>
      </c>
      <c r="P24" s="52"/>
      <c r="Q24" s="52"/>
      <c r="R24" s="52"/>
      <c r="S24" s="52"/>
      <c r="T24" s="52"/>
    </row>
    <row r="25" spans="1:20" ht="12.75">
      <c r="A25" s="31">
        <v>633</v>
      </c>
      <c r="B25" s="47" t="s">
        <v>39</v>
      </c>
      <c r="C25" s="47" t="s">
        <v>40</v>
      </c>
      <c r="D25" s="49">
        <v>2</v>
      </c>
      <c r="E25" s="49"/>
      <c r="F25" s="49">
        <v>2</v>
      </c>
      <c r="G25" s="83"/>
      <c r="H25" s="49">
        <v>34</v>
      </c>
      <c r="I25" s="51"/>
      <c r="J25" s="52">
        <v>100</v>
      </c>
      <c r="K25" s="52">
        <v>127.28</v>
      </c>
      <c r="L25" s="52">
        <v>100</v>
      </c>
      <c r="M25" s="52">
        <v>0</v>
      </c>
      <c r="N25" s="52"/>
      <c r="O25" s="52">
        <v>0</v>
      </c>
      <c r="P25" s="52"/>
      <c r="Q25" s="52">
        <v>0</v>
      </c>
      <c r="R25" s="52"/>
      <c r="S25" s="52">
        <v>54.08</v>
      </c>
      <c r="T25" s="52"/>
    </row>
    <row r="26" spans="1:20" ht="12.75">
      <c r="A26" s="31">
        <v>633</v>
      </c>
      <c r="B26" s="47" t="s">
        <v>41</v>
      </c>
      <c r="C26" s="47" t="s">
        <v>42</v>
      </c>
      <c r="D26" s="49">
        <v>320</v>
      </c>
      <c r="E26" s="49"/>
      <c r="F26" s="49">
        <v>1481</v>
      </c>
      <c r="G26" s="83"/>
      <c r="H26" s="49">
        <v>1481</v>
      </c>
      <c r="I26" s="51"/>
      <c r="J26" s="52">
        <v>300</v>
      </c>
      <c r="K26" s="52">
        <v>184</v>
      </c>
      <c r="L26" s="52">
        <v>500</v>
      </c>
      <c r="M26" s="52">
        <v>108</v>
      </c>
      <c r="N26" s="52"/>
      <c r="O26" s="52">
        <v>738.55</v>
      </c>
      <c r="P26" s="52"/>
      <c r="Q26" s="52">
        <v>738.55</v>
      </c>
      <c r="R26" s="52"/>
      <c r="S26" s="52">
        <v>738.55</v>
      </c>
      <c r="T26" s="52"/>
    </row>
    <row r="27" spans="1:20" ht="12.75">
      <c r="A27" s="88">
        <v>633</v>
      </c>
      <c r="B27" s="89" t="s">
        <v>43</v>
      </c>
      <c r="C27" s="89" t="s">
        <v>44</v>
      </c>
      <c r="D27" s="49">
        <v>691</v>
      </c>
      <c r="E27" s="49"/>
      <c r="F27" s="49">
        <v>787</v>
      </c>
      <c r="G27" s="90"/>
      <c r="H27" s="49">
        <v>998</v>
      </c>
      <c r="I27" s="51"/>
      <c r="J27" s="52">
        <v>1200</v>
      </c>
      <c r="K27" s="52">
        <v>1226.08</v>
      </c>
      <c r="L27" s="52">
        <v>1000</v>
      </c>
      <c r="M27" s="52">
        <v>187.37</v>
      </c>
      <c r="N27" s="52"/>
      <c r="O27" s="52">
        <v>629.42</v>
      </c>
      <c r="P27" s="52"/>
      <c r="Q27" s="52">
        <v>782.9</v>
      </c>
      <c r="R27" s="52"/>
      <c r="S27" s="52">
        <v>2534</v>
      </c>
      <c r="T27" s="52"/>
    </row>
    <row r="28" spans="1:20" s="94" customFormat="1" ht="12.75">
      <c r="A28" s="40">
        <v>633</v>
      </c>
      <c r="B28" s="84" t="s">
        <v>43</v>
      </c>
      <c r="C28" s="84" t="s">
        <v>45</v>
      </c>
      <c r="D28" s="86"/>
      <c r="E28" s="86"/>
      <c r="F28" s="86"/>
      <c r="G28" s="91"/>
      <c r="H28" s="86"/>
      <c r="I28" s="92"/>
      <c r="J28" s="93">
        <v>0</v>
      </c>
      <c r="K28" s="93">
        <v>72</v>
      </c>
      <c r="L28" s="93">
        <v>0</v>
      </c>
      <c r="M28" s="93">
        <v>108</v>
      </c>
      <c r="N28" s="93"/>
      <c r="O28" s="93">
        <v>171.05</v>
      </c>
      <c r="P28" s="93"/>
      <c r="Q28" s="93">
        <v>186</v>
      </c>
      <c r="R28" s="93"/>
      <c r="S28" s="93">
        <v>254</v>
      </c>
      <c r="T28" s="93"/>
    </row>
    <row r="29" spans="1:20" s="59" customFormat="1" ht="12.75">
      <c r="A29" s="76">
        <v>634</v>
      </c>
      <c r="B29" s="77"/>
      <c r="C29" s="77" t="s">
        <v>46</v>
      </c>
      <c r="D29" s="62">
        <v>2135</v>
      </c>
      <c r="E29" s="62"/>
      <c r="F29" s="62">
        <v>3254</v>
      </c>
      <c r="G29" s="63"/>
      <c r="H29" s="62">
        <f>H30+H32+H33+H34+H35</f>
        <v>5505</v>
      </c>
      <c r="I29" s="64"/>
      <c r="J29" s="95">
        <f aca="true" t="shared" si="3" ref="J29:S29">J30+J31+J32+J33+J34+J35</f>
        <v>9643</v>
      </c>
      <c r="K29" s="95">
        <f t="shared" si="3"/>
        <v>11387.65</v>
      </c>
      <c r="L29" s="95">
        <f t="shared" si="3"/>
        <v>7500</v>
      </c>
      <c r="M29" s="95">
        <f t="shared" si="3"/>
        <v>1322.42</v>
      </c>
      <c r="N29" s="95">
        <f>M29/L29*100</f>
        <v>17.63226666666667</v>
      </c>
      <c r="O29" s="95">
        <f t="shared" si="3"/>
        <v>3533.4500000000003</v>
      </c>
      <c r="P29" s="657">
        <f>O29/L29*100</f>
        <v>47.11266666666667</v>
      </c>
      <c r="Q29" s="95">
        <f t="shared" si="3"/>
        <v>5477.76</v>
      </c>
      <c r="R29" s="95">
        <f>Q29/L29*100</f>
        <v>73.0368</v>
      </c>
      <c r="S29" s="95">
        <f t="shared" si="3"/>
        <v>10236.449999999999</v>
      </c>
      <c r="T29" s="95"/>
    </row>
    <row r="30" spans="1:20" ht="12.75">
      <c r="A30" s="96">
        <v>634</v>
      </c>
      <c r="B30" s="97" t="s">
        <v>25</v>
      </c>
      <c r="C30" s="97" t="s">
        <v>47</v>
      </c>
      <c r="D30" s="49">
        <v>1283</v>
      </c>
      <c r="E30" s="49"/>
      <c r="F30" s="49">
        <v>2546</v>
      </c>
      <c r="G30" s="83"/>
      <c r="H30" s="49">
        <v>3708</v>
      </c>
      <c r="I30" s="51"/>
      <c r="J30" s="52">
        <v>4500</v>
      </c>
      <c r="K30" s="52">
        <v>4754.25</v>
      </c>
      <c r="L30" s="52">
        <v>4500</v>
      </c>
      <c r="M30" s="52">
        <v>848.94</v>
      </c>
      <c r="N30" s="52"/>
      <c r="O30" s="52">
        <v>2074.68</v>
      </c>
      <c r="P30" s="52"/>
      <c r="Q30" s="52">
        <v>3372.58</v>
      </c>
      <c r="R30" s="52"/>
      <c r="S30" s="52">
        <v>4667.25</v>
      </c>
      <c r="T30" s="52"/>
    </row>
    <row r="31" spans="1:20" s="94" customFormat="1" ht="12.75">
      <c r="A31" s="98">
        <v>634</v>
      </c>
      <c r="B31" s="99" t="s">
        <v>25</v>
      </c>
      <c r="C31" s="99" t="s">
        <v>48</v>
      </c>
      <c r="D31" s="86"/>
      <c r="E31" s="86"/>
      <c r="F31" s="86"/>
      <c r="G31" s="100"/>
      <c r="H31" s="86"/>
      <c r="I31" s="92"/>
      <c r="J31" s="87">
        <v>0</v>
      </c>
      <c r="K31" s="87">
        <v>45</v>
      </c>
      <c r="L31" s="87"/>
      <c r="M31" s="87"/>
      <c r="N31" s="87"/>
      <c r="O31" s="87">
        <v>75</v>
      </c>
      <c r="P31" s="87"/>
      <c r="Q31" s="87">
        <v>75</v>
      </c>
      <c r="R31" s="87"/>
      <c r="S31" s="87">
        <v>115</v>
      </c>
      <c r="T31" s="87"/>
    </row>
    <row r="32" spans="1:20" ht="12.75">
      <c r="A32" s="31">
        <v>634</v>
      </c>
      <c r="B32" s="47" t="s">
        <v>27</v>
      </c>
      <c r="C32" s="47" t="s">
        <v>49</v>
      </c>
      <c r="D32" s="49">
        <v>622</v>
      </c>
      <c r="E32" s="49"/>
      <c r="F32" s="49">
        <v>478</v>
      </c>
      <c r="G32" s="83"/>
      <c r="H32" s="49">
        <v>1522</v>
      </c>
      <c r="I32" s="51"/>
      <c r="J32" s="52">
        <v>3000</v>
      </c>
      <c r="K32" s="52">
        <v>4326.82</v>
      </c>
      <c r="L32" s="52">
        <v>1500</v>
      </c>
      <c r="M32" s="52">
        <v>232.01</v>
      </c>
      <c r="N32" s="52"/>
      <c r="O32" s="52">
        <v>275.98</v>
      </c>
      <c r="P32" s="52"/>
      <c r="Q32" s="52">
        <v>918.39</v>
      </c>
      <c r="R32" s="52"/>
      <c r="S32" s="52">
        <v>2568.16</v>
      </c>
      <c r="T32" s="52"/>
    </row>
    <row r="33" spans="1:20" ht="12.75">
      <c r="A33" s="31">
        <v>634</v>
      </c>
      <c r="B33" s="47" t="s">
        <v>16</v>
      </c>
      <c r="C33" s="47" t="s">
        <v>50</v>
      </c>
      <c r="D33" s="49">
        <v>78</v>
      </c>
      <c r="E33" s="49"/>
      <c r="F33" s="49">
        <v>78</v>
      </c>
      <c r="G33" s="83"/>
      <c r="H33" s="49">
        <v>117</v>
      </c>
      <c r="I33" s="51"/>
      <c r="J33" s="52">
        <v>303</v>
      </c>
      <c r="K33" s="52">
        <v>440.58</v>
      </c>
      <c r="L33" s="52">
        <v>300</v>
      </c>
      <c r="M33" s="52">
        <v>90.67</v>
      </c>
      <c r="N33" s="52"/>
      <c r="O33" s="52">
        <v>252.17</v>
      </c>
      <c r="P33" s="52"/>
      <c r="Q33" s="52">
        <v>252.17</v>
      </c>
      <c r="R33" s="52"/>
      <c r="S33" s="52">
        <v>413.67</v>
      </c>
      <c r="T33" s="52"/>
    </row>
    <row r="34" spans="1:20" ht="12.75">
      <c r="A34" s="31">
        <v>634</v>
      </c>
      <c r="B34" s="47" t="s">
        <v>51</v>
      </c>
      <c r="C34" s="47" t="s">
        <v>52</v>
      </c>
      <c r="D34" s="49">
        <v>0</v>
      </c>
      <c r="E34" s="49"/>
      <c r="F34" s="49">
        <v>0</v>
      </c>
      <c r="G34" s="83"/>
      <c r="H34" s="49">
        <v>0</v>
      </c>
      <c r="I34" s="51"/>
      <c r="J34" s="52">
        <v>1640</v>
      </c>
      <c r="K34" s="52">
        <v>1640.4</v>
      </c>
      <c r="L34" s="52">
        <v>1000</v>
      </c>
      <c r="M34" s="52">
        <v>0</v>
      </c>
      <c r="N34" s="52"/>
      <c r="O34" s="52">
        <v>704.82</v>
      </c>
      <c r="P34" s="52"/>
      <c r="Q34" s="52">
        <v>704.82</v>
      </c>
      <c r="R34" s="52"/>
      <c r="S34" s="52">
        <v>2295.57</v>
      </c>
      <c r="T34" s="52"/>
    </row>
    <row r="35" spans="1:20" ht="12.75">
      <c r="A35" s="88">
        <v>634</v>
      </c>
      <c r="B35" s="89" t="s">
        <v>29</v>
      </c>
      <c r="C35" s="89" t="s">
        <v>53</v>
      </c>
      <c r="D35" s="49">
        <v>152</v>
      </c>
      <c r="E35" s="49"/>
      <c r="F35" s="49">
        <v>152</v>
      </c>
      <c r="G35" s="83"/>
      <c r="H35" s="49">
        <v>158</v>
      </c>
      <c r="I35" s="51"/>
      <c r="J35" s="52">
        <v>200</v>
      </c>
      <c r="K35" s="52">
        <v>180.6</v>
      </c>
      <c r="L35" s="52">
        <v>200</v>
      </c>
      <c r="M35" s="52">
        <v>150.8</v>
      </c>
      <c r="N35" s="52"/>
      <c r="O35" s="52">
        <v>150.8</v>
      </c>
      <c r="P35" s="52"/>
      <c r="Q35" s="52">
        <v>154.8</v>
      </c>
      <c r="R35" s="52"/>
      <c r="S35" s="52">
        <v>176.8</v>
      </c>
      <c r="T35" s="52"/>
    </row>
    <row r="36" spans="1:20" s="59" customFormat="1" ht="12.75">
      <c r="A36" s="101">
        <v>635</v>
      </c>
      <c r="B36" s="102"/>
      <c r="C36" s="102" t="s">
        <v>54</v>
      </c>
      <c r="D36" s="62">
        <v>62</v>
      </c>
      <c r="E36" s="62"/>
      <c r="F36" s="62">
        <v>1453</v>
      </c>
      <c r="G36" s="63"/>
      <c r="H36" s="62">
        <f>H37+H38+H39</f>
        <v>1453</v>
      </c>
      <c r="I36" s="64"/>
      <c r="J36" s="95">
        <f aca="true" t="shared" si="4" ref="J36:S36">J37+J38+J39</f>
        <v>3450</v>
      </c>
      <c r="K36" s="95">
        <f t="shared" si="4"/>
        <v>3721.01</v>
      </c>
      <c r="L36" s="95">
        <f t="shared" si="4"/>
        <v>2200</v>
      </c>
      <c r="M36" s="95">
        <f t="shared" si="4"/>
        <v>30.21</v>
      </c>
      <c r="N36" s="95">
        <f>M36/L36*100</f>
        <v>1.3731818181818183</v>
      </c>
      <c r="O36" s="95">
        <f t="shared" si="4"/>
        <v>360.60999999999996</v>
      </c>
      <c r="P36" s="657">
        <f>O36/L36*100</f>
        <v>16.391363636363636</v>
      </c>
      <c r="Q36" s="95">
        <f t="shared" si="4"/>
        <v>657.26</v>
      </c>
      <c r="R36" s="95">
        <f>Q36/L36*100</f>
        <v>29.875454545454545</v>
      </c>
      <c r="S36" s="95">
        <f t="shared" si="4"/>
        <v>2525.55</v>
      </c>
      <c r="T36" s="95"/>
    </row>
    <row r="37" spans="1:20" ht="12.75">
      <c r="A37" s="96">
        <v>635</v>
      </c>
      <c r="B37" s="97" t="s">
        <v>27</v>
      </c>
      <c r="C37" s="97" t="s">
        <v>55</v>
      </c>
      <c r="D37" s="49">
        <v>0</v>
      </c>
      <c r="E37" s="49"/>
      <c r="F37" s="49">
        <v>0</v>
      </c>
      <c r="G37" s="83"/>
      <c r="H37" s="49">
        <v>0</v>
      </c>
      <c r="I37" s="51"/>
      <c r="J37" s="52">
        <v>150</v>
      </c>
      <c r="K37" s="52">
        <v>132.58</v>
      </c>
      <c r="L37" s="52">
        <v>200</v>
      </c>
      <c r="M37" s="52">
        <v>0</v>
      </c>
      <c r="N37" s="52"/>
      <c r="O37" s="52">
        <v>0</v>
      </c>
      <c r="P37" s="52"/>
      <c r="Q37" s="52">
        <v>0</v>
      </c>
      <c r="R37" s="52"/>
      <c r="S37" s="52">
        <v>0</v>
      </c>
      <c r="T37" s="52"/>
    </row>
    <row r="38" spans="1:20" ht="12.75">
      <c r="A38" s="31">
        <v>635</v>
      </c>
      <c r="B38" s="47" t="s">
        <v>51</v>
      </c>
      <c r="C38" s="47" t="s">
        <v>56</v>
      </c>
      <c r="D38" s="49">
        <v>0</v>
      </c>
      <c r="E38" s="49"/>
      <c r="F38" s="49">
        <v>755</v>
      </c>
      <c r="G38" s="83"/>
      <c r="H38" s="49">
        <v>755</v>
      </c>
      <c r="I38" s="51"/>
      <c r="J38" s="52">
        <v>2500</v>
      </c>
      <c r="K38" s="52">
        <v>2455.78</v>
      </c>
      <c r="L38" s="52">
        <v>1000</v>
      </c>
      <c r="M38" s="52">
        <v>30.21</v>
      </c>
      <c r="N38" s="52"/>
      <c r="O38" s="52">
        <v>30.21</v>
      </c>
      <c r="P38" s="52"/>
      <c r="Q38" s="52">
        <v>124.65</v>
      </c>
      <c r="R38" s="52"/>
      <c r="S38" s="52">
        <v>391.42</v>
      </c>
      <c r="T38" s="52"/>
    </row>
    <row r="39" spans="1:20" ht="12.75">
      <c r="A39" s="88">
        <v>635</v>
      </c>
      <c r="B39" s="89" t="s">
        <v>31</v>
      </c>
      <c r="C39" s="89" t="s">
        <v>57</v>
      </c>
      <c r="D39" s="49">
        <v>62</v>
      </c>
      <c r="E39" s="49"/>
      <c r="F39" s="49">
        <v>698</v>
      </c>
      <c r="G39" s="83"/>
      <c r="H39" s="49">
        <v>698</v>
      </c>
      <c r="I39" s="51"/>
      <c r="J39" s="52">
        <v>800</v>
      </c>
      <c r="K39" s="52">
        <v>1132.65</v>
      </c>
      <c r="L39" s="52">
        <v>1000</v>
      </c>
      <c r="M39" s="52">
        <v>0</v>
      </c>
      <c r="N39" s="52"/>
      <c r="O39" s="52">
        <v>330.4</v>
      </c>
      <c r="P39" s="52"/>
      <c r="Q39" s="52">
        <v>532.61</v>
      </c>
      <c r="R39" s="52"/>
      <c r="S39" s="52">
        <v>2134.13</v>
      </c>
      <c r="T39" s="52"/>
    </row>
    <row r="40" spans="1:20" s="59" customFormat="1" ht="12.75">
      <c r="A40" s="101">
        <v>636</v>
      </c>
      <c r="B40" s="102"/>
      <c r="C40" s="102" t="s">
        <v>58</v>
      </c>
      <c r="D40" s="62">
        <v>299</v>
      </c>
      <c r="E40" s="62"/>
      <c r="F40" s="62">
        <v>608</v>
      </c>
      <c r="G40" s="63"/>
      <c r="H40" s="62">
        <f>H41+H42+H43</f>
        <v>608</v>
      </c>
      <c r="I40" s="64"/>
      <c r="J40" s="95">
        <f aca="true" t="shared" si="5" ref="J40:S40">J41+J42+J43</f>
        <v>1006</v>
      </c>
      <c r="K40" s="95">
        <f t="shared" si="5"/>
        <v>996</v>
      </c>
      <c r="L40" s="95">
        <f t="shared" si="5"/>
        <v>900</v>
      </c>
      <c r="M40" s="95">
        <f t="shared" si="5"/>
        <v>308.4</v>
      </c>
      <c r="N40" s="95">
        <f>M40/L40*100</f>
        <v>34.26666666666666</v>
      </c>
      <c r="O40" s="95">
        <f t="shared" si="5"/>
        <v>775.6</v>
      </c>
      <c r="P40" s="657">
        <f>O40/L40*100</f>
        <v>86.17777777777778</v>
      </c>
      <c r="Q40" s="95">
        <f t="shared" si="5"/>
        <v>775.6</v>
      </c>
      <c r="R40" s="95">
        <f>Q40/L40*100</f>
        <v>86.17777777777778</v>
      </c>
      <c r="S40" s="95">
        <f t="shared" si="5"/>
        <v>1174</v>
      </c>
      <c r="T40" s="95"/>
    </row>
    <row r="41" spans="1:20" ht="12.75">
      <c r="A41" s="96">
        <v>636</v>
      </c>
      <c r="B41" s="97" t="s">
        <v>25</v>
      </c>
      <c r="C41" s="97" t="s">
        <v>57</v>
      </c>
      <c r="D41" s="49">
        <v>299</v>
      </c>
      <c r="E41" s="49"/>
      <c r="F41" s="49">
        <v>608</v>
      </c>
      <c r="G41" s="83"/>
      <c r="H41" s="49">
        <v>608</v>
      </c>
      <c r="I41" s="51"/>
      <c r="J41" s="52">
        <v>1006</v>
      </c>
      <c r="K41" s="52">
        <v>996</v>
      </c>
      <c r="L41" s="52">
        <v>600</v>
      </c>
      <c r="M41" s="52">
        <v>308.4</v>
      </c>
      <c r="N41" s="52"/>
      <c r="O41" s="52">
        <v>607.6</v>
      </c>
      <c r="P41" s="52"/>
      <c r="Q41" s="52">
        <v>607.6</v>
      </c>
      <c r="R41" s="52"/>
      <c r="S41" s="52">
        <v>1006</v>
      </c>
      <c r="T41" s="52"/>
    </row>
    <row r="42" spans="1:20" ht="12.75">
      <c r="A42" s="103">
        <v>636</v>
      </c>
      <c r="B42" s="104" t="s">
        <v>27</v>
      </c>
      <c r="C42" s="104" t="s">
        <v>56</v>
      </c>
      <c r="D42" s="49">
        <v>0</v>
      </c>
      <c r="E42" s="49"/>
      <c r="F42" s="49">
        <v>0</v>
      </c>
      <c r="G42" s="83"/>
      <c r="H42" s="49">
        <v>0</v>
      </c>
      <c r="I42" s="51"/>
      <c r="J42" s="52">
        <v>0</v>
      </c>
      <c r="K42" s="52">
        <v>0</v>
      </c>
      <c r="L42" s="52">
        <v>300</v>
      </c>
      <c r="M42" s="52">
        <v>0</v>
      </c>
      <c r="N42" s="52"/>
      <c r="O42" s="52">
        <v>168</v>
      </c>
      <c r="P42" s="52"/>
      <c r="Q42" s="52">
        <v>168</v>
      </c>
      <c r="R42" s="52"/>
      <c r="S42" s="52">
        <v>168</v>
      </c>
      <c r="T42" s="52"/>
    </row>
    <row r="43" spans="1:20" ht="12.75">
      <c r="A43" s="31">
        <v>636</v>
      </c>
      <c r="B43" s="47" t="s">
        <v>51</v>
      </c>
      <c r="C43" s="47" t="s">
        <v>59</v>
      </c>
      <c r="D43" s="49">
        <v>0</v>
      </c>
      <c r="E43" s="49"/>
      <c r="F43" s="49">
        <v>0</v>
      </c>
      <c r="G43" s="83"/>
      <c r="H43" s="49">
        <v>0</v>
      </c>
      <c r="I43" s="51"/>
      <c r="J43" s="52">
        <v>0</v>
      </c>
      <c r="K43" s="52">
        <v>0</v>
      </c>
      <c r="L43" s="52">
        <v>0</v>
      </c>
      <c r="M43" s="52">
        <v>0</v>
      </c>
      <c r="N43" s="52"/>
      <c r="O43" s="52">
        <v>0</v>
      </c>
      <c r="P43" s="52"/>
      <c r="Q43" s="52">
        <v>0</v>
      </c>
      <c r="R43" s="52"/>
      <c r="S43" s="52">
        <v>0</v>
      </c>
      <c r="T43" s="52"/>
    </row>
    <row r="44" spans="1:20" ht="12.75" hidden="1">
      <c r="A44" s="104"/>
      <c r="B44" s="104"/>
      <c r="C44" s="104"/>
      <c r="D44" s="49"/>
      <c r="E44" s="49"/>
      <c r="F44" s="49"/>
      <c r="G44" s="83"/>
      <c r="H44" s="49"/>
      <c r="I44" s="51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1:20" ht="12.75" hidden="1">
      <c r="A45" s="104"/>
      <c r="B45" s="104"/>
      <c r="C45" s="104"/>
      <c r="D45" s="49"/>
      <c r="E45" s="49"/>
      <c r="F45" s="49"/>
      <c r="G45" s="83"/>
      <c r="H45" s="49"/>
      <c r="I45" s="51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</row>
    <row r="46" spans="1:20" ht="12.75" hidden="1">
      <c r="A46" s="104"/>
      <c r="B46" s="104"/>
      <c r="C46" s="104"/>
      <c r="D46" s="49"/>
      <c r="E46" s="49"/>
      <c r="F46" s="49"/>
      <c r="G46" s="83"/>
      <c r="H46" s="49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ht="12.75" hidden="1">
      <c r="A47" s="104"/>
      <c r="B47" s="104"/>
      <c r="C47" s="104"/>
      <c r="D47" s="49"/>
      <c r="E47" s="49"/>
      <c r="F47" s="49"/>
      <c r="G47" s="83"/>
      <c r="H47" s="49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s="59" customFormat="1" ht="12.75">
      <c r="A48" s="101">
        <v>637</v>
      </c>
      <c r="B48" s="102"/>
      <c r="C48" s="102" t="s">
        <v>60</v>
      </c>
      <c r="D48" s="62">
        <v>18243</v>
      </c>
      <c r="E48" s="62"/>
      <c r="F48" s="62">
        <v>32237</v>
      </c>
      <c r="G48" s="63"/>
      <c r="H48" s="62" t="e">
        <f>H49+H50+H51+H52+H54+H55+H56+H59+H61+H62+H64+#REF!+H66+H53</f>
        <v>#REF!</v>
      </c>
      <c r="I48" s="64"/>
      <c r="J48" s="95">
        <f>J49+J50+J51+J52+J54+J55+J56+J59+J60+J61+J62+J63+J64+J66+J53</f>
        <v>30880</v>
      </c>
      <c r="K48" s="95">
        <f>K49+K50+K51+K52+K53+K54+K55+K56+K59+K60+K61+K62+K63+K64+K66</f>
        <v>34495.46000000001</v>
      </c>
      <c r="L48" s="95">
        <f>L49+L50+L51+L52+L53+L54+L55+L56+L59+L60+L61+L62+L63+L64+L66</f>
        <v>31650</v>
      </c>
      <c r="M48" s="95">
        <f>M49+M50+M51+M52+M53+M54+M55+M56+M59+M60+M61+M62+M63+M64+M66</f>
        <v>10188.269999999999</v>
      </c>
      <c r="N48" s="95">
        <f>M48/L48*100</f>
        <v>32.190426540284356</v>
      </c>
      <c r="O48" s="95">
        <f>O49+O50+O51+O52+O53+O54+O55+O56+O59+O60+O61+O62+O63+O64+O66</f>
        <v>23374.510000000002</v>
      </c>
      <c r="P48" s="657">
        <f>O48/L48*100</f>
        <v>73.853112164297</v>
      </c>
      <c r="Q48" s="95">
        <f>Q49+Q50+Q51+Q52+Q53+Q54+Q55+Q56+Q59+Q60+Q61+Q62+Q63+Q64+Q66+Q65</f>
        <v>29914.369999999995</v>
      </c>
      <c r="R48" s="95">
        <f>Q48/L48*100</f>
        <v>94.51617693522905</v>
      </c>
      <c r="S48" s="95">
        <f>S49+S50+S51+S52+S53+S54+S55+S56+S59+S60+S61+S62+S63+S64+S66+S65</f>
        <v>40206.78</v>
      </c>
      <c r="T48" s="95"/>
    </row>
    <row r="49" spans="1:20" ht="12.75">
      <c r="A49" s="96">
        <v>637</v>
      </c>
      <c r="B49" s="97" t="s">
        <v>25</v>
      </c>
      <c r="C49" s="97" t="s">
        <v>61</v>
      </c>
      <c r="D49" s="49">
        <v>122</v>
      </c>
      <c r="E49" s="49"/>
      <c r="F49" s="49">
        <v>122</v>
      </c>
      <c r="G49" s="83"/>
      <c r="H49" s="49">
        <v>122</v>
      </c>
      <c r="I49" s="51"/>
      <c r="J49" s="52">
        <v>50</v>
      </c>
      <c r="K49" s="52">
        <v>49</v>
      </c>
      <c r="L49" s="52">
        <v>50</v>
      </c>
      <c r="M49" s="52">
        <v>0</v>
      </c>
      <c r="N49" s="52"/>
      <c r="O49" s="52">
        <v>61</v>
      </c>
      <c r="P49" s="52"/>
      <c r="Q49" s="52">
        <v>151</v>
      </c>
      <c r="R49" s="52"/>
      <c r="S49" s="52">
        <v>151</v>
      </c>
      <c r="T49" s="52"/>
    </row>
    <row r="50" spans="1:20" ht="12.75">
      <c r="A50" s="31">
        <v>637</v>
      </c>
      <c r="B50" s="47" t="s">
        <v>62</v>
      </c>
      <c r="C50" s="47" t="s">
        <v>63</v>
      </c>
      <c r="D50" s="49">
        <v>5000</v>
      </c>
      <c r="E50" s="49"/>
      <c r="F50" s="49">
        <v>11031</v>
      </c>
      <c r="G50" s="83"/>
      <c r="H50" s="49">
        <v>11954</v>
      </c>
      <c r="I50" s="51"/>
      <c r="J50" s="52">
        <v>300</v>
      </c>
      <c r="K50" s="52">
        <v>309.37</v>
      </c>
      <c r="L50" s="52">
        <v>500</v>
      </c>
      <c r="M50" s="52">
        <v>123.79</v>
      </c>
      <c r="N50" s="52"/>
      <c r="O50" s="52">
        <v>143.59</v>
      </c>
      <c r="P50" s="52"/>
      <c r="Q50" s="52">
        <v>143.59</v>
      </c>
      <c r="R50" s="52"/>
      <c r="S50" s="52">
        <v>143.59</v>
      </c>
      <c r="T50" s="52"/>
    </row>
    <row r="51" spans="1:20" ht="12.75">
      <c r="A51" s="31">
        <v>637</v>
      </c>
      <c r="B51" s="47" t="s">
        <v>16</v>
      </c>
      <c r="C51" s="47" t="s">
        <v>64</v>
      </c>
      <c r="D51" s="49">
        <v>80</v>
      </c>
      <c r="E51" s="49"/>
      <c r="F51" s="49">
        <v>80</v>
      </c>
      <c r="G51" s="83"/>
      <c r="H51" s="49">
        <v>80</v>
      </c>
      <c r="I51" s="51"/>
      <c r="J51" s="52">
        <v>500</v>
      </c>
      <c r="K51" s="52">
        <v>610.32</v>
      </c>
      <c r="L51" s="52">
        <v>550</v>
      </c>
      <c r="M51" s="52">
        <v>0</v>
      </c>
      <c r="N51" s="52"/>
      <c r="O51" s="52">
        <v>121.2</v>
      </c>
      <c r="P51" s="52"/>
      <c r="Q51" s="52">
        <v>315.6</v>
      </c>
      <c r="R51" s="52"/>
      <c r="S51" s="52">
        <v>2866.82</v>
      </c>
      <c r="T51" s="52"/>
    </row>
    <row r="52" spans="1:20" ht="12.75">
      <c r="A52" s="31">
        <v>637</v>
      </c>
      <c r="B52" s="47" t="s">
        <v>51</v>
      </c>
      <c r="C52" s="47" t="s">
        <v>65</v>
      </c>
      <c r="D52" s="49">
        <v>6696</v>
      </c>
      <c r="E52" s="49"/>
      <c r="F52" s="49">
        <v>6490</v>
      </c>
      <c r="G52" s="83"/>
      <c r="H52" s="49">
        <v>7424</v>
      </c>
      <c r="I52" s="51"/>
      <c r="J52" s="52">
        <v>10000</v>
      </c>
      <c r="K52" s="52">
        <v>10701.53</v>
      </c>
      <c r="L52" s="52">
        <v>10000</v>
      </c>
      <c r="M52" s="52">
        <v>2572.65</v>
      </c>
      <c r="N52" s="52"/>
      <c r="O52" s="52">
        <v>7713.61</v>
      </c>
      <c r="P52" s="52"/>
      <c r="Q52" s="52">
        <v>8655.46</v>
      </c>
      <c r="R52" s="52"/>
      <c r="S52" s="52">
        <v>10863.83</v>
      </c>
      <c r="T52" s="52"/>
    </row>
    <row r="53" spans="1:20" ht="12.75">
      <c r="A53" s="31">
        <v>637</v>
      </c>
      <c r="B53" s="47" t="s">
        <v>51</v>
      </c>
      <c r="C53" s="47" t="s">
        <v>66</v>
      </c>
      <c r="D53" s="49">
        <v>0</v>
      </c>
      <c r="E53" s="49"/>
      <c r="F53" s="49">
        <v>1902</v>
      </c>
      <c r="G53" s="83"/>
      <c r="H53" s="49">
        <v>1902</v>
      </c>
      <c r="I53" s="51"/>
      <c r="J53" s="106">
        <v>0</v>
      </c>
      <c r="K53" s="106">
        <v>0</v>
      </c>
      <c r="L53" s="106">
        <v>0</v>
      </c>
      <c r="M53" s="106">
        <v>0</v>
      </c>
      <c r="N53" s="106"/>
      <c r="O53" s="106">
        <v>0</v>
      </c>
      <c r="P53" s="106"/>
      <c r="Q53" s="106">
        <v>0</v>
      </c>
      <c r="R53" s="106"/>
      <c r="S53" s="106">
        <v>0</v>
      </c>
      <c r="T53" s="106"/>
    </row>
    <row r="54" spans="1:20" ht="12.75">
      <c r="A54" s="31">
        <v>637</v>
      </c>
      <c r="B54" s="47" t="s">
        <v>29</v>
      </c>
      <c r="C54" s="47" t="s">
        <v>67</v>
      </c>
      <c r="D54" s="49">
        <v>0</v>
      </c>
      <c r="E54" s="49"/>
      <c r="F54" s="49">
        <v>0</v>
      </c>
      <c r="G54" s="83"/>
      <c r="H54" s="49">
        <v>0</v>
      </c>
      <c r="I54" s="51"/>
      <c r="J54" s="52">
        <v>0</v>
      </c>
      <c r="K54" s="52">
        <v>0</v>
      </c>
      <c r="L54" s="52">
        <v>0</v>
      </c>
      <c r="M54" s="52">
        <v>0</v>
      </c>
      <c r="N54" s="52"/>
      <c r="O54" s="52">
        <v>0</v>
      </c>
      <c r="P54" s="52"/>
      <c r="Q54" s="52">
        <v>0</v>
      </c>
      <c r="R54" s="52"/>
      <c r="S54" s="52">
        <v>0</v>
      </c>
      <c r="T54" s="52"/>
    </row>
    <row r="55" spans="1:20" ht="12.75">
      <c r="A55" s="31">
        <v>637</v>
      </c>
      <c r="B55" s="47" t="s">
        <v>39</v>
      </c>
      <c r="C55" s="47" t="s">
        <v>68</v>
      </c>
      <c r="D55" s="49">
        <v>0</v>
      </c>
      <c r="E55" s="49"/>
      <c r="F55" s="49">
        <v>0</v>
      </c>
      <c r="G55" s="83"/>
      <c r="H55" s="49">
        <v>0</v>
      </c>
      <c r="I55" s="51"/>
      <c r="J55" s="52">
        <v>0</v>
      </c>
      <c r="K55" s="52">
        <v>0</v>
      </c>
      <c r="L55" s="52">
        <v>0</v>
      </c>
      <c r="M55" s="52">
        <v>0</v>
      </c>
      <c r="N55" s="52"/>
      <c r="O55" s="52">
        <v>0</v>
      </c>
      <c r="P55" s="52"/>
      <c r="Q55" s="52">
        <v>0</v>
      </c>
      <c r="R55" s="52"/>
      <c r="S55" s="52">
        <v>0</v>
      </c>
      <c r="T55" s="52"/>
    </row>
    <row r="56" spans="1:20" ht="12.75">
      <c r="A56" s="88">
        <v>637</v>
      </c>
      <c r="B56" s="89" t="s">
        <v>69</v>
      </c>
      <c r="C56" s="89" t="s">
        <v>70</v>
      </c>
      <c r="D56" s="49">
        <v>1802</v>
      </c>
      <c r="E56" s="49"/>
      <c r="F56" s="49">
        <v>2620</v>
      </c>
      <c r="G56" s="83"/>
      <c r="H56" s="49">
        <v>3086</v>
      </c>
      <c r="I56" s="51"/>
      <c r="J56" s="52">
        <v>2000</v>
      </c>
      <c r="K56" s="52">
        <v>2250.88</v>
      </c>
      <c r="L56" s="52">
        <v>2000</v>
      </c>
      <c r="M56" s="52">
        <v>1322.05</v>
      </c>
      <c r="N56" s="52"/>
      <c r="O56" s="52">
        <v>1860.95</v>
      </c>
      <c r="P56" s="52"/>
      <c r="Q56" s="52">
        <v>2389.94</v>
      </c>
      <c r="R56" s="52"/>
      <c r="S56" s="52">
        <v>2817.58</v>
      </c>
      <c r="T56" s="52"/>
    </row>
    <row r="57" spans="1:20" ht="12.75">
      <c r="A57" s="31"/>
      <c r="B57" s="47"/>
      <c r="C57" s="107"/>
      <c r="D57" s="49"/>
      <c r="E57" s="49"/>
      <c r="F57" s="49"/>
      <c r="G57" s="83"/>
      <c r="H57" s="49"/>
      <c r="I57" s="51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1:20" s="113" customFormat="1" ht="25.5">
      <c r="A58" s="108" t="s">
        <v>1</v>
      </c>
      <c r="B58" s="109"/>
      <c r="C58" s="110"/>
      <c r="D58" s="111" t="s">
        <v>4</v>
      </c>
      <c r="E58" s="112" t="s">
        <v>5</v>
      </c>
      <c r="F58" s="111" t="s">
        <v>6</v>
      </c>
      <c r="G58" s="112" t="s">
        <v>5</v>
      </c>
      <c r="H58" s="111" t="s">
        <v>7</v>
      </c>
      <c r="I58" s="112" t="s">
        <v>5</v>
      </c>
      <c r="J58" s="17" t="s">
        <v>8</v>
      </c>
      <c r="K58" s="18" t="s">
        <v>9</v>
      </c>
      <c r="L58" s="19">
        <v>2014</v>
      </c>
      <c r="M58" s="18" t="s">
        <v>10</v>
      </c>
      <c r="N58" s="20" t="s">
        <v>5</v>
      </c>
      <c r="O58" s="18" t="s">
        <v>11</v>
      </c>
      <c r="P58" s="20" t="s">
        <v>5</v>
      </c>
      <c r="Q58" s="18" t="s">
        <v>12</v>
      </c>
      <c r="R58" s="20" t="s">
        <v>5</v>
      </c>
      <c r="S58" s="18" t="s">
        <v>9</v>
      </c>
      <c r="T58" s="20" t="s">
        <v>5</v>
      </c>
    </row>
    <row r="59" spans="1:20" ht="12.75">
      <c r="A59" s="96">
        <v>637</v>
      </c>
      <c r="B59" s="97" t="s">
        <v>71</v>
      </c>
      <c r="C59" s="97" t="s">
        <v>72</v>
      </c>
      <c r="D59" s="49">
        <v>4145</v>
      </c>
      <c r="E59" s="49"/>
      <c r="F59" s="49">
        <v>8448</v>
      </c>
      <c r="G59" s="83"/>
      <c r="H59" s="49">
        <v>12669</v>
      </c>
      <c r="I59" s="51"/>
      <c r="J59" s="52">
        <v>16000</v>
      </c>
      <c r="K59" s="52">
        <v>16393.99</v>
      </c>
      <c r="L59" s="52">
        <v>16000</v>
      </c>
      <c r="M59" s="52">
        <v>4043.26</v>
      </c>
      <c r="N59" s="52"/>
      <c r="O59" s="52">
        <v>8121.39</v>
      </c>
      <c r="P59" s="52"/>
      <c r="Q59" s="52">
        <v>11743.15</v>
      </c>
      <c r="R59" s="52"/>
      <c r="S59" s="52">
        <v>14391.39</v>
      </c>
      <c r="T59" s="52"/>
    </row>
    <row r="60" spans="1:20" s="94" customFormat="1" ht="12.75">
      <c r="A60" s="40">
        <v>637</v>
      </c>
      <c r="B60" s="84" t="s">
        <v>71</v>
      </c>
      <c r="C60" s="84" t="s">
        <v>73</v>
      </c>
      <c r="D60" s="86"/>
      <c r="E60" s="86"/>
      <c r="F60" s="86"/>
      <c r="G60" s="100"/>
      <c r="H60" s="86"/>
      <c r="I60" s="92"/>
      <c r="J60" s="93">
        <v>0</v>
      </c>
      <c r="K60" s="93">
        <v>360.69</v>
      </c>
      <c r="L60" s="93">
        <v>0</v>
      </c>
      <c r="M60" s="93">
        <v>260.4</v>
      </c>
      <c r="N60" s="93"/>
      <c r="O60" s="93">
        <v>930</v>
      </c>
      <c r="P60" s="93"/>
      <c r="Q60" s="93">
        <v>930</v>
      </c>
      <c r="R60" s="93"/>
      <c r="S60" s="93">
        <v>1261.5</v>
      </c>
      <c r="T60" s="93"/>
    </row>
    <row r="61" spans="1:20" ht="12.75">
      <c r="A61" s="31">
        <v>637</v>
      </c>
      <c r="B61" s="47" t="s">
        <v>74</v>
      </c>
      <c r="C61" s="47" t="s">
        <v>75</v>
      </c>
      <c r="D61" s="49">
        <v>66</v>
      </c>
      <c r="E61" s="49"/>
      <c r="F61" s="49">
        <v>1035</v>
      </c>
      <c r="G61" s="83"/>
      <c r="H61" s="49">
        <v>1035</v>
      </c>
      <c r="I61" s="51"/>
      <c r="J61" s="52">
        <v>1280</v>
      </c>
      <c r="K61" s="52">
        <v>1491.62</v>
      </c>
      <c r="L61" s="52">
        <v>1500</v>
      </c>
      <c r="M61" s="52">
        <v>402.39</v>
      </c>
      <c r="N61" s="52"/>
      <c r="O61" s="52">
        <v>804.78</v>
      </c>
      <c r="P61" s="52"/>
      <c r="Q61" s="52">
        <v>1207.17</v>
      </c>
      <c r="R61" s="52"/>
      <c r="S61" s="52">
        <v>1675.95</v>
      </c>
      <c r="T61" s="52"/>
    </row>
    <row r="62" spans="1:20" ht="12.75">
      <c r="A62" s="31">
        <v>637</v>
      </c>
      <c r="B62" s="47" t="s">
        <v>43</v>
      </c>
      <c r="C62" s="47" t="s">
        <v>76</v>
      </c>
      <c r="D62" s="114">
        <v>176</v>
      </c>
      <c r="E62" s="49"/>
      <c r="F62" s="114">
        <v>353</v>
      </c>
      <c r="G62" s="83"/>
      <c r="H62" s="114">
        <v>613</v>
      </c>
      <c r="I62" s="51"/>
      <c r="J62" s="52">
        <v>500</v>
      </c>
      <c r="K62" s="52">
        <v>1030.98</v>
      </c>
      <c r="L62" s="52">
        <v>800</v>
      </c>
      <c r="M62" s="52">
        <v>89.73</v>
      </c>
      <c r="N62" s="52"/>
      <c r="O62" s="52">
        <v>351.63</v>
      </c>
      <c r="P62" s="52"/>
      <c r="Q62" s="52">
        <v>751.1</v>
      </c>
      <c r="R62" s="52"/>
      <c r="S62" s="52">
        <v>1076.51</v>
      </c>
      <c r="T62" s="52"/>
    </row>
    <row r="63" spans="1:20" ht="12.75">
      <c r="A63" s="31">
        <v>637</v>
      </c>
      <c r="B63" s="47" t="s">
        <v>77</v>
      </c>
      <c r="C63" s="47" t="s">
        <v>78</v>
      </c>
      <c r="D63" s="114"/>
      <c r="E63" s="49"/>
      <c r="F63" s="114"/>
      <c r="G63" s="83"/>
      <c r="H63" s="114"/>
      <c r="I63" s="51"/>
      <c r="J63" s="52">
        <v>0</v>
      </c>
      <c r="K63" s="52">
        <v>0</v>
      </c>
      <c r="L63" s="52">
        <v>0</v>
      </c>
      <c r="M63" s="52">
        <v>0</v>
      </c>
      <c r="N63" s="52"/>
      <c r="O63" s="52"/>
      <c r="P63" s="52"/>
      <c r="Q63" s="52">
        <v>0</v>
      </c>
      <c r="R63" s="52"/>
      <c r="S63" s="52">
        <v>0</v>
      </c>
      <c r="T63" s="52"/>
    </row>
    <row r="64" spans="1:20" ht="12.75">
      <c r="A64" s="31">
        <v>637</v>
      </c>
      <c r="B64" s="47" t="s">
        <v>79</v>
      </c>
      <c r="C64" s="47" t="s">
        <v>80</v>
      </c>
      <c r="D64" s="49">
        <v>156</v>
      </c>
      <c r="E64" s="49"/>
      <c r="F64" s="49">
        <v>153</v>
      </c>
      <c r="G64" s="115"/>
      <c r="H64" s="49">
        <v>221</v>
      </c>
      <c r="I64" s="51"/>
      <c r="J64" s="52">
        <v>250</v>
      </c>
      <c r="K64" s="52">
        <v>228</v>
      </c>
      <c r="L64" s="52">
        <v>250</v>
      </c>
      <c r="M64" s="52">
        <v>28</v>
      </c>
      <c r="N64" s="52"/>
      <c r="O64" s="52">
        <v>28</v>
      </c>
      <c r="P64" s="52"/>
      <c r="Q64" s="52">
        <v>110</v>
      </c>
      <c r="R64" s="52"/>
      <c r="S64" s="52">
        <v>291.5</v>
      </c>
      <c r="T64" s="52"/>
    </row>
    <row r="65" spans="1:20" ht="12.75">
      <c r="A65" s="88">
        <v>637</v>
      </c>
      <c r="B65" s="89" t="s">
        <v>81</v>
      </c>
      <c r="C65" s="89" t="s">
        <v>431</v>
      </c>
      <c r="D65" s="49"/>
      <c r="E65" s="49"/>
      <c r="F65" s="49"/>
      <c r="G65" s="115"/>
      <c r="H65" s="49"/>
      <c r="I65" s="51"/>
      <c r="J65" s="52"/>
      <c r="K65" s="52"/>
      <c r="L65" s="52"/>
      <c r="M65" s="52"/>
      <c r="N65" s="52"/>
      <c r="O65" s="52"/>
      <c r="P65" s="52"/>
      <c r="Q65" s="52">
        <v>279</v>
      </c>
      <c r="R65" s="52"/>
      <c r="S65" s="52">
        <v>300</v>
      </c>
      <c r="T65" s="52"/>
    </row>
    <row r="66" spans="1:20" s="94" customFormat="1" ht="12.75">
      <c r="A66" s="116">
        <v>637</v>
      </c>
      <c r="B66" s="117" t="s">
        <v>81</v>
      </c>
      <c r="C66" s="117" t="s">
        <v>82</v>
      </c>
      <c r="D66" s="86">
        <v>0</v>
      </c>
      <c r="E66" s="86"/>
      <c r="F66" s="86">
        <v>0</v>
      </c>
      <c r="G66" s="100"/>
      <c r="H66" s="86">
        <v>301</v>
      </c>
      <c r="I66" s="92"/>
      <c r="J66" s="93">
        <v>0</v>
      </c>
      <c r="K66" s="93">
        <v>1069.08</v>
      </c>
      <c r="L66" s="93">
        <v>0</v>
      </c>
      <c r="M66" s="93">
        <v>1346</v>
      </c>
      <c r="N66" s="93"/>
      <c r="O66" s="93">
        <v>3238.36</v>
      </c>
      <c r="P66" s="93"/>
      <c r="Q66" s="93">
        <v>3238.36</v>
      </c>
      <c r="R66" s="93"/>
      <c r="S66" s="93">
        <v>4367.11</v>
      </c>
      <c r="T66" s="93"/>
    </row>
    <row r="67" spans="1:20" s="119" customFormat="1" ht="12.75">
      <c r="A67" s="118">
        <v>640</v>
      </c>
      <c r="B67" s="102"/>
      <c r="C67" s="102" t="s">
        <v>83</v>
      </c>
      <c r="D67" s="62">
        <v>1178</v>
      </c>
      <c r="E67" s="62"/>
      <c r="F67" s="62">
        <v>4407</v>
      </c>
      <c r="G67" s="63"/>
      <c r="H67" s="62">
        <f>H69+H72+H73+H74</f>
        <v>7160</v>
      </c>
      <c r="I67" s="62"/>
      <c r="J67" s="78">
        <f>J68+J69+J71+J72+J73+J74</f>
        <v>14950</v>
      </c>
      <c r="K67" s="78">
        <f>K68+K69+K71+K72+K73+K74</f>
        <v>14588.029999999999</v>
      </c>
      <c r="L67" s="78">
        <f>L68+L69+L71+L72+L73+L74</f>
        <v>10000</v>
      </c>
      <c r="M67" s="78">
        <f>M68+M69+M71+M72+M73+M74</f>
        <v>3552.14</v>
      </c>
      <c r="N67" s="78">
        <f>M67/L67*100</f>
        <v>35.5214</v>
      </c>
      <c r="O67" s="78">
        <f>O68+O69+O71+O72+O73+O74+O70</f>
        <v>6994.4</v>
      </c>
      <c r="P67" s="657">
        <f>O67/L67*100</f>
        <v>69.94399999999999</v>
      </c>
      <c r="Q67" s="78">
        <f>Q68+Q69+Q71+Q72+Q73+Q74+Q70</f>
        <v>10059.7</v>
      </c>
      <c r="R67" s="657">
        <f>Q67/L67*100</f>
        <v>100.59700000000001</v>
      </c>
      <c r="S67" s="78">
        <f>SUM(S68:S74)</f>
        <v>12841.54</v>
      </c>
      <c r="T67" s="78"/>
    </row>
    <row r="68" spans="1:20" s="119" customFormat="1" ht="12.75">
      <c r="A68" s="120">
        <v>642</v>
      </c>
      <c r="B68" s="39" t="s">
        <v>25</v>
      </c>
      <c r="C68" s="39" t="s">
        <v>84</v>
      </c>
      <c r="D68" s="34"/>
      <c r="E68" s="34"/>
      <c r="F68" s="34"/>
      <c r="G68" s="36"/>
      <c r="H68" s="34"/>
      <c r="I68" s="34"/>
      <c r="J68" s="121">
        <v>1000</v>
      </c>
      <c r="K68" s="121">
        <v>982.28</v>
      </c>
      <c r="L68" s="121">
        <v>0</v>
      </c>
      <c r="M68" s="121">
        <v>0</v>
      </c>
      <c r="N68" s="121"/>
      <c r="O68" s="121"/>
      <c r="P68" s="121"/>
      <c r="Q68" s="121">
        <v>0</v>
      </c>
      <c r="R68" s="121"/>
      <c r="S68" s="121"/>
      <c r="T68" s="121"/>
    </row>
    <row r="69" spans="1:20" s="59" customFormat="1" ht="12.75">
      <c r="A69" s="122">
        <v>642</v>
      </c>
      <c r="B69" s="80" t="s">
        <v>27</v>
      </c>
      <c r="C69" s="80" t="s">
        <v>85</v>
      </c>
      <c r="D69" s="34">
        <v>0</v>
      </c>
      <c r="E69" s="34"/>
      <c r="F69" s="34">
        <v>0</v>
      </c>
      <c r="G69" s="36"/>
      <c r="H69" s="123">
        <v>0</v>
      </c>
      <c r="I69" s="81"/>
      <c r="J69" s="121">
        <v>1000</v>
      </c>
      <c r="K69" s="121">
        <v>1000</v>
      </c>
      <c r="L69" s="121">
        <v>1000</v>
      </c>
      <c r="M69" s="121">
        <v>169.3</v>
      </c>
      <c r="N69" s="121"/>
      <c r="O69" s="121">
        <v>847.3</v>
      </c>
      <c r="P69" s="121"/>
      <c r="Q69" s="121">
        <v>1147.3</v>
      </c>
      <c r="R69" s="121"/>
      <c r="S69" s="121">
        <v>1147.3</v>
      </c>
      <c r="T69" s="121"/>
    </row>
    <row r="70" spans="1:20" s="59" customFormat="1" ht="12.75">
      <c r="A70" s="122">
        <v>642</v>
      </c>
      <c r="B70" s="80" t="s">
        <v>27</v>
      </c>
      <c r="C70" s="80" t="s">
        <v>425</v>
      </c>
      <c r="D70" s="34">
        <v>0</v>
      </c>
      <c r="E70" s="34"/>
      <c r="F70" s="34">
        <v>0</v>
      </c>
      <c r="G70" s="36"/>
      <c r="H70" s="123">
        <v>0</v>
      </c>
      <c r="I70" s="81"/>
      <c r="J70" s="121">
        <v>0</v>
      </c>
      <c r="K70" s="121">
        <v>0</v>
      </c>
      <c r="L70" s="121">
        <v>0</v>
      </c>
      <c r="M70" s="121">
        <v>0</v>
      </c>
      <c r="N70" s="121"/>
      <c r="O70" s="121">
        <v>1230</v>
      </c>
      <c r="P70" s="121"/>
      <c r="Q70" s="121">
        <v>2582</v>
      </c>
      <c r="R70" s="121"/>
      <c r="S70" s="121">
        <v>2582</v>
      </c>
      <c r="T70" s="121"/>
    </row>
    <row r="71" spans="1:20" s="59" customFormat="1" ht="12.75">
      <c r="A71" s="124">
        <v>642</v>
      </c>
      <c r="B71" s="39" t="s">
        <v>27</v>
      </c>
      <c r="C71" s="39" t="s">
        <v>86</v>
      </c>
      <c r="D71" s="34"/>
      <c r="E71" s="34"/>
      <c r="F71" s="34"/>
      <c r="G71" s="36"/>
      <c r="H71" s="123"/>
      <c r="I71" s="81"/>
      <c r="J71" s="121">
        <v>700</v>
      </c>
      <c r="K71" s="121">
        <v>695</v>
      </c>
      <c r="L71" s="121"/>
      <c r="M71" s="121"/>
      <c r="N71" s="121"/>
      <c r="O71" s="121">
        <v>0</v>
      </c>
      <c r="P71" s="121"/>
      <c r="Q71" s="121">
        <v>0</v>
      </c>
      <c r="R71" s="121"/>
      <c r="S71" s="121"/>
      <c r="T71" s="121"/>
    </row>
    <row r="72" spans="1:20" ht="12.75">
      <c r="A72" s="88">
        <v>642</v>
      </c>
      <c r="B72" s="125" t="s">
        <v>31</v>
      </c>
      <c r="C72" s="125" t="s">
        <v>87</v>
      </c>
      <c r="D72" s="49">
        <v>320</v>
      </c>
      <c r="E72" s="49"/>
      <c r="F72" s="49">
        <v>320</v>
      </c>
      <c r="G72" s="83"/>
      <c r="H72" s="126">
        <v>320</v>
      </c>
      <c r="I72" s="51"/>
      <c r="J72" s="127">
        <v>800</v>
      </c>
      <c r="K72" s="127">
        <v>595.7</v>
      </c>
      <c r="L72" s="127">
        <v>1000</v>
      </c>
      <c r="M72" s="127">
        <v>1593.6</v>
      </c>
      <c r="N72" s="127"/>
      <c r="O72" s="127">
        <v>1593.6</v>
      </c>
      <c r="P72" s="127"/>
      <c r="Q72" s="127">
        <v>1593.6</v>
      </c>
      <c r="R72" s="127"/>
      <c r="S72" s="127">
        <v>3095.89</v>
      </c>
      <c r="T72" s="127"/>
    </row>
    <row r="73" spans="1:20" ht="12.75">
      <c r="A73" s="31">
        <v>651</v>
      </c>
      <c r="B73" s="128" t="s">
        <v>27</v>
      </c>
      <c r="C73" s="128" t="s">
        <v>88</v>
      </c>
      <c r="D73" s="49">
        <v>750</v>
      </c>
      <c r="E73" s="49"/>
      <c r="F73" s="49">
        <v>3867</v>
      </c>
      <c r="G73" s="83"/>
      <c r="H73" s="126">
        <v>6594</v>
      </c>
      <c r="I73" s="51"/>
      <c r="J73" s="127">
        <v>11000</v>
      </c>
      <c r="K73" s="127">
        <v>10893.56</v>
      </c>
      <c r="L73" s="127">
        <v>7700</v>
      </c>
      <c r="M73" s="127">
        <v>1732.82</v>
      </c>
      <c r="N73" s="127"/>
      <c r="O73" s="127">
        <v>3210.66</v>
      </c>
      <c r="P73" s="127"/>
      <c r="Q73" s="127">
        <v>4566.92</v>
      </c>
      <c r="R73" s="127"/>
      <c r="S73" s="127">
        <v>5790.67</v>
      </c>
      <c r="T73" s="127"/>
    </row>
    <row r="74" spans="1:20" ht="12.75">
      <c r="A74" s="129">
        <v>653</v>
      </c>
      <c r="B74" s="128" t="s">
        <v>27</v>
      </c>
      <c r="C74" s="128" t="s">
        <v>89</v>
      </c>
      <c r="D74" s="130">
        <v>108</v>
      </c>
      <c r="E74" s="131"/>
      <c r="F74" s="130">
        <v>220</v>
      </c>
      <c r="G74" s="132"/>
      <c r="H74" s="126">
        <v>246</v>
      </c>
      <c r="I74" s="51"/>
      <c r="J74" s="127">
        <v>450</v>
      </c>
      <c r="K74" s="127">
        <v>421.49</v>
      </c>
      <c r="L74" s="127">
        <v>300</v>
      </c>
      <c r="M74" s="127">
        <v>56.42</v>
      </c>
      <c r="N74" s="127"/>
      <c r="O74" s="127">
        <v>112.84</v>
      </c>
      <c r="P74" s="127"/>
      <c r="Q74" s="127">
        <v>169.88</v>
      </c>
      <c r="R74" s="127"/>
      <c r="S74" s="127">
        <v>225.68</v>
      </c>
      <c r="T74" s="127"/>
    </row>
    <row r="75" spans="1:20" ht="12.75">
      <c r="A75" s="39"/>
      <c r="B75" s="39"/>
      <c r="C75" s="39"/>
      <c r="D75" s="133"/>
      <c r="E75" s="134"/>
      <c r="F75" s="133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</row>
    <row r="76" spans="1:20" s="10" customFormat="1" ht="12.75">
      <c r="A76" s="136" t="s">
        <v>90</v>
      </c>
      <c r="B76" s="137"/>
      <c r="C76" s="137"/>
      <c r="D76" s="138">
        <v>2214</v>
      </c>
      <c r="E76" s="139">
        <v>44.28</v>
      </c>
      <c r="F76" s="138">
        <v>3036</v>
      </c>
      <c r="G76" s="140">
        <v>60.72</v>
      </c>
      <c r="H76" s="138">
        <f>H77+H78+H82</f>
        <v>4614</v>
      </c>
      <c r="I76" s="141">
        <v>92.98</v>
      </c>
      <c r="J76" s="139">
        <f>J77+J78+J80+J81+J82</f>
        <v>14990</v>
      </c>
      <c r="K76" s="139">
        <f>K77+K78+K80+K81+K82</f>
        <v>14820.69</v>
      </c>
      <c r="L76" s="139">
        <f>L77+L78+L80+L81+L82</f>
        <v>15000</v>
      </c>
      <c r="M76" s="139">
        <f>M77+M78+M80+M81+M82</f>
        <v>2233.25</v>
      </c>
      <c r="N76" s="139">
        <f>M76/L76*100</f>
        <v>14.888333333333334</v>
      </c>
      <c r="O76" s="139">
        <f>O77+O78+O80+O81+O82+O79</f>
        <v>4327.11</v>
      </c>
      <c r="P76" s="139">
        <f>O76/L76*100</f>
        <v>28.847399999999997</v>
      </c>
      <c r="Q76" s="139">
        <f>Q77+Q78+Q80+Q81+Q82+Q79</f>
        <v>6354.030000000001</v>
      </c>
      <c r="R76" s="30">
        <f>Q76/L76*100</f>
        <v>42.360200000000006</v>
      </c>
      <c r="S76" s="139">
        <f>S77+S78+S80+S81+S82+S79</f>
        <v>14008.41</v>
      </c>
      <c r="T76" s="139"/>
    </row>
    <row r="77" spans="1:20" ht="12.75">
      <c r="A77" s="96">
        <v>610</v>
      </c>
      <c r="B77" s="97"/>
      <c r="C77" s="142" t="s">
        <v>14</v>
      </c>
      <c r="D77" s="130">
        <v>1529</v>
      </c>
      <c r="E77" s="130"/>
      <c r="F77" s="130">
        <v>2170</v>
      </c>
      <c r="G77" s="83"/>
      <c r="H77" s="130">
        <v>3370</v>
      </c>
      <c r="I77" s="51"/>
      <c r="J77" s="52">
        <v>7000</v>
      </c>
      <c r="K77" s="52">
        <v>6467.26</v>
      </c>
      <c r="L77" s="52">
        <v>7200</v>
      </c>
      <c r="M77" s="52">
        <v>1435.89</v>
      </c>
      <c r="N77" s="52"/>
      <c r="O77" s="52">
        <v>2958.47</v>
      </c>
      <c r="P77" s="52"/>
      <c r="Q77" s="52">
        <v>4452.77</v>
      </c>
      <c r="R77" s="52"/>
      <c r="S77" s="52">
        <v>7773.17</v>
      </c>
      <c r="T77" s="52"/>
    </row>
    <row r="78" spans="1:20" ht="12.75">
      <c r="A78" s="31">
        <v>620</v>
      </c>
      <c r="B78" s="47"/>
      <c r="C78" s="128" t="s">
        <v>18</v>
      </c>
      <c r="D78" s="130">
        <v>534</v>
      </c>
      <c r="E78" s="130"/>
      <c r="F78" s="130">
        <v>699</v>
      </c>
      <c r="G78" s="83"/>
      <c r="H78" s="130">
        <v>1030</v>
      </c>
      <c r="I78" s="51"/>
      <c r="J78" s="52">
        <v>2500</v>
      </c>
      <c r="K78" s="52">
        <v>2313.67</v>
      </c>
      <c r="L78" s="52">
        <v>2500</v>
      </c>
      <c r="M78" s="52">
        <v>520.02</v>
      </c>
      <c r="N78" s="52"/>
      <c r="O78" s="52">
        <v>1061.02</v>
      </c>
      <c r="P78" s="52"/>
      <c r="Q78" s="52">
        <v>1593.64</v>
      </c>
      <c r="R78" s="52"/>
      <c r="S78" s="52">
        <v>2765.4</v>
      </c>
      <c r="T78" s="52"/>
    </row>
    <row r="79" spans="1:20" ht="12.75">
      <c r="A79" s="31">
        <v>631</v>
      </c>
      <c r="B79" s="47"/>
      <c r="C79" s="128" t="s">
        <v>21</v>
      </c>
      <c r="D79" s="130"/>
      <c r="E79" s="130"/>
      <c r="F79" s="130"/>
      <c r="G79" s="83"/>
      <c r="H79" s="130"/>
      <c r="I79" s="51"/>
      <c r="J79" s="52"/>
      <c r="K79" s="52"/>
      <c r="L79" s="52"/>
      <c r="M79" s="52"/>
      <c r="N79" s="52"/>
      <c r="O79" s="52">
        <v>30.28</v>
      </c>
      <c r="P79" s="52"/>
      <c r="Q79" s="52">
        <v>30.28</v>
      </c>
      <c r="R79" s="52"/>
      <c r="S79" s="52">
        <v>30.28</v>
      </c>
      <c r="T79" s="52"/>
    </row>
    <row r="80" spans="1:20" ht="12.75">
      <c r="A80" s="31">
        <v>637</v>
      </c>
      <c r="B80" s="47"/>
      <c r="C80" s="128" t="s">
        <v>91</v>
      </c>
      <c r="D80" s="130">
        <v>151</v>
      </c>
      <c r="E80" s="130"/>
      <c r="F80" s="130">
        <v>167</v>
      </c>
      <c r="G80" s="83"/>
      <c r="H80" s="130">
        <v>214</v>
      </c>
      <c r="I80" s="51"/>
      <c r="J80" s="52">
        <v>550</v>
      </c>
      <c r="K80" s="52">
        <v>502.24</v>
      </c>
      <c r="L80" s="52">
        <v>300</v>
      </c>
      <c r="M80" s="52">
        <v>0</v>
      </c>
      <c r="N80" s="52"/>
      <c r="O80" s="52"/>
      <c r="P80" s="52"/>
      <c r="Q80" s="52">
        <v>0</v>
      </c>
      <c r="R80" s="52"/>
      <c r="S80" s="52"/>
      <c r="T80" s="52"/>
    </row>
    <row r="81" spans="1:20" ht="12.75">
      <c r="A81" s="31">
        <v>637</v>
      </c>
      <c r="B81" s="47" t="s">
        <v>92</v>
      </c>
      <c r="C81" s="47" t="s">
        <v>93</v>
      </c>
      <c r="D81" s="49">
        <v>0</v>
      </c>
      <c r="E81" s="49"/>
      <c r="F81" s="49">
        <v>0</v>
      </c>
      <c r="G81" s="83"/>
      <c r="H81" s="49">
        <v>0</v>
      </c>
      <c r="I81" s="51"/>
      <c r="J81" s="52">
        <v>3500</v>
      </c>
      <c r="K81" s="52">
        <v>4097.52</v>
      </c>
      <c r="L81" s="52">
        <v>3500</v>
      </c>
      <c r="M81" s="52">
        <v>277.34</v>
      </c>
      <c r="N81" s="52"/>
      <c r="O81" s="52">
        <v>277.34</v>
      </c>
      <c r="P81" s="52"/>
      <c r="Q81" s="52">
        <v>277.34</v>
      </c>
      <c r="R81" s="52"/>
      <c r="S81" s="52">
        <v>1999.56</v>
      </c>
      <c r="T81" s="52"/>
    </row>
    <row r="82" spans="1:20" ht="12.75">
      <c r="A82" s="31">
        <v>637</v>
      </c>
      <c r="B82" s="47"/>
      <c r="C82" s="128" t="s">
        <v>94</v>
      </c>
      <c r="D82" s="130">
        <v>151</v>
      </c>
      <c r="E82" s="130"/>
      <c r="F82" s="130">
        <v>167</v>
      </c>
      <c r="G82" s="83"/>
      <c r="H82" s="130">
        <v>214</v>
      </c>
      <c r="I82" s="51"/>
      <c r="J82" s="52">
        <v>1440</v>
      </c>
      <c r="K82" s="52">
        <v>1440</v>
      </c>
      <c r="L82" s="52">
        <v>1500</v>
      </c>
      <c r="M82" s="52">
        <v>0</v>
      </c>
      <c r="N82" s="52"/>
      <c r="O82" s="52">
        <v>0</v>
      </c>
      <c r="P82" s="52"/>
      <c r="Q82" s="52">
        <v>0</v>
      </c>
      <c r="R82" s="52"/>
      <c r="S82" s="52">
        <v>1440</v>
      </c>
      <c r="T82" s="52"/>
    </row>
    <row r="83" spans="1:20" ht="12.75">
      <c r="A83" s="31"/>
      <c r="B83" s="47"/>
      <c r="C83" s="128"/>
      <c r="D83" s="130"/>
      <c r="E83" s="130"/>
      <c r="F83" s="130"/>
      <c r="G83" s="83"/>
      <c r="H83" s="130"/>
      <c r="I83" s="51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</row>
    <row r="84" spans="1:20" s="10" customFormat="1" ht="12.75">
      <c r="A84" s="29" t="s">
        <v>95</v>
      </c>
      <c r="B84" s="143"/>
      <c r="C84" s="137"/>
      <c r="D84" s="138">
        <v>3131</v>
      </c>
      <c r="E84" s="139">
        <v>24.54</v>
      </c>
      <c r="F84" s="138">
        <v>5764</v>
      </c>
      <c r="G84" s="140">
        <v>45.18</v>
      </c>
      <c r="H84" s="138">
        <f>H85+H86+H87+H88+H89+H90+H93+H94</f>
        <v>8824</v>
      </c>
      <c r="I84" s="141">
        <v>69.17</v>
      </c>
      <c r="J84" s="139">
        <f aca="true" t="shared" si="6" ref="J84:S84">J85+J86+J87+J88+J89+J90+J93+J94+J95</f>
        <v>12615</v>
      </c>
      <c r="K84" s="139">
        <f t="shared" si="6"/>
        <v>12659.980000000001</v>
      </c>
      <c r="L84" s="139">
        <f t="shared" si="6"/>
        <v>12815</v>
      </c>
      <c r="M84" s="139">
        <f t="shared" si="6"/>
        <v>2903.3999999999996</v>
      </c>
      <c r="N84" s="139">
        <f>M84/L84*100</f>
        <v>22.656262192742876</v>
      </c>
      <c r="O84" s="139">
        <f t="shared" si="6"/>
        <v>6229.24</v>
      </c>
      <c r="P84" s="139">
        <f>O84/L84*100</f>
        <v>48.60897385875926</v>
      </c>
      <c r="Q84" s="139">
        <f t="shared" si="6"/>
        <v>9264.03</v>
      </c>
      <c r="R84" s="30">
        <f>Q84/L84*100</f>
        <v>72.29051892313696</v>
      </c>
      <c r="S84" s="139">
        <f t="shared" si="6"/>
        <v>12408.65</v>
      </c>
      <c r="T84" s="139"/>
    </row>
    <row r="85" spans="1:20" s="59" customFormat="1" ht="12.75">
      <c r="A85" s="31">
        <v>610</v>
      </c>
      <c r="B85" s="47"/>
      <c r="C85" s="33" t="s">
        <v>14</v>
      </c>
      <c r="D85" s="114">
        <v>1234</v>
      </c>
      <c r="E85" s="34"/>
      <c r="F85" s="114">
        <v>2435</v>
      </c>
      <c r="G85" s="83"/>
      <c r="H85" s="114">
        <v>3746</v>
      </c>
      <c r="I85" s="51"/>
      <c r="J85" s="144">
        <v>4320</v>
      </c>
      <c r="K85" s="105">
        <v>4591.16</v>
      </c>
      <c r="L85" s="105">
        <v>4310</v>
      </c>
      <c r="M85" s="105">
        <v>1131.92</v>
      </c>
      <c r="N85" s="105"/>
      <c r="O85" s="105">
        <v>2085.32</v>
      </c>
      <c r="P85" s="105"/>
      <c r="Q85" s="105">
        <v>3064.44</v>
      </c>
      <c r="R85" s="105"/>
      <c r="S85" s="105">
        <v>4292.36</v>
      </c>
      <c r="T85" s="105"/>
    </row>
    <row r="86" spans="1:20" ht="12.75">
      <c r="A86" s="40">
        <v>610</v>
      </c>
      <c r="B86" s="84"/>
      <c r="C86" s="41" t="s">
        <v>96</v>
      </c>
      <c r="D86" s="85">
        <v>982</v>
      </c>
      <c r="E86" s="34"/>
      <c r="F86" s="86">
        <v>1759</v>
      </c>
      <c r="G86" s="83"/>
      <c r="H86" s="86">
        <v>2536</v>
      </c>
      <c r="I86" s="51"/>
      <c r="J86" s="145">
        <v>4680</v>
      </c>
      <c r="K86" s="146">
        <v>4775.18</v>
      </c>
      <c r="L86" s="146">
        <v>4690</v>
      </c>
      <c r="M86" s="146">
        <v>774.42</v>
      </c>
      <c r="N86" s="146"/>
      <c r="O86" s="146">
        <v>2282.42</v>
      </c>
      <c r="P86" s="146"/>
      <c r="Q86" s="146">
        <v>3566.05</v>
      </c>
      <c r="R86" s="146"/>
      <c r="S86" s="146">
        <v>4756.46</v>
      </c>
      <c r="T86" s="146"/>
    </row>
    <row r="87" spans="1:20" ht="12.75">
      <c r="A87" s="31">
        <v>620</v>
      </c>
      <c r="B87" s="47"/>
      <c r="C87" s="128" t="s">
        <v>18</v>
      </c>
      <c r="D87" s="49">
        <v>390</v>
      </c>
      <c r="E87" s="34"/>
      <c r="F87" s="49">
        <v>643</v>
      </c>
      <c r="G87" s="83"/>
      <c r="H87" s="49">
        <v>1024</v>
      </c>
      <c r="I87" s="51"/>
      <c r="J87" s="144">
        <v>1400</v>
      </c>
      <c r="K87" s="105">
        <v>3013.16</v>
      </c>
      <c r="L87" s="105">
        <v>3200</v>
      </c>
      <c r="M87" s="105">
        <v>824.18</v>
      </c>
      <c r="N87" s="105"/>
      <c r="O87" s="105">
        <v>1609.34</v>
      </c>
      <c r="P87" s="105"/>
      <c r="Q87" s="105">
        <v>2332.61</v>
      </c>
      <c r="R87" s="105"/>
      <c r="S87" s="105">
        <v>3029.4</v>
      </c>
      <c r="T87" s="105"/>
    </row>
    <row r="88" spans="1:20" ht="12.75">
      <c r="A88" s="40">
        <v>620</v>
      </c>
      <c r="B88" s="84"/>
      <c r="C88" s="69" t="s">
        <v>97</v>
      </c>
      <c r="D88" s="85">
        <v>407</v>
      </c>
      <c r="E88" s="42"/>
      <c r="F88" s="86">
        <v>686</v>
      </c>
      <c r="G88" s="83"/>
      <c r="H88" s="86">
        <v>1102</v>
      </c>
      <c r="I88" s="51"/>
      <c r="J88" s="145">
        <v>1800</v>
      </c>
      <c r="K88" s="146">
        <v>14.11</v>
      </c>
      <c r="L88" s="146"/>
      <c r="M88" s="146"/>
      <c r="N88" s="146"/>
      <c r="O88" s="146">
        <v>0</v>
      </c>
      <c r="P88" s="146"/>
      <c r="Q88" s="146"/>
      <c r="R88" s="146"/>
      <c r="S88" s="146"/>
      <c r="T88" s="146"/>
    </row>
    <row r="89" spans="1:20" ht="12.75">
      <c r="A89" s="129">
        <v>632</v>
      </c>
      <c r="B89" s="47"/>
      <c r="C89" s="128" t="s">
        <v>98</v>
      </c>
      <c r="D89" s="49">
        <v>2</v>
      </c>
      <c r="E89" s="34"/>
      <c r="F89" s="49">
        <v>3</v>
      </c>
      <c r="G89" s="83"/>
      <c r="H89" s="49">
        <v>13</v>
      </c>
      <c r="I89" s="51"/>
      <c r="J89" s="144">
        <v>15</v>
      </c>
      <c r="K89" s="144">
        <v>8.7</v>
      </c>
      <c r="L89" s="144">
        <v>15</v>
      </c>
      <c r="M89" s="144">
        <v>3.7</v>
      </c>
      <c r="N89" s="144"/>
      <c r="O89" s="144">
        <v>3.7</v>
      </c>
      <c r="P89" s="144"/>
      <c r="Q89" s="144">
        <v>5.4</v>
      </c>
      <c r="R89" s="144"/>
      <c r="S89" s="144">
        <v>6.1</v>
      </c>
      <c r="T89" s="144"/>
    </row>
    <row r="90" spans="1:20" ht="12.75">
      <c r="A90" s="129">
        <v>633</v>
      </c>
      <c r="B90" s="47"/>
      <c r="C90" s="128" t="s">
        <v>99</v>
      </c>
      <c r="D90" s="49">
        <v>46</v>
      </c>
      <c r="E90" s="34"/>
      <c r="F90" s="49">
        <v>168</v>
      </c>
      <c r="G90" s="83"/>
      <c r="H90" s="49">
        <f>H91+H92</f>
        <v>225</v>
      </c>
      <c r="I90" s="105"/>
      <c r="J90" s="144">
        <v>300</v>
      </c>
      <c r="K90" s="105">
        <v>162.98</v>
      </c>
      <c r="L90" s="144">
        <f>L91+L92</f>
        <v>400</v>
      </c>
      <c r="M90" s="105">
        <f>M91+M92</f>
        <v>99.58</v>
      </c>
      <c r="N90" s="105"/>
      <c r="O90" s="105">
        <f>O91+O92</f>
        <v>178.86</v>
      </c>
      <c r="P90" s="105"/>
      <c r="Q90" s="105">
        <f>Q91+Q92</f>
        <v>200.84</v>
      </c>
      <c r="R90" s="105"/>
      <c r="S90" s="105">
        <f>S91+S92</f>
        <v>229.64</v>
      </c>
      <c r="T90" s="105"/>
    </row>
    <row r="91" spans="1:20" ht="12.75">
      <c r="A91" s="129">
        <v>633</v>
      </c>
      <c r="B91" s="47" t="s">
        <v>31</v>
      </c>
      <c r="C91" s="128" t="s">
        <v>100</v>
      </c>
      <c r="D91" s="126">
        <v>46</v>
      </c>
      <c r="E91" s="123"/>
      <c r="F91" s="126">
        <v>68</v>
      </c>
      <c r="G91" s="83"/>
      <c r="H91" s="126">
        <v>112</v>
      </c>
      <c r="I91" s="51"/>
      <c r="J91" s="147">
        <v>200</v>
      </c>
      <c r="K91" s="148">
        <v>162.98</v>
      </c>
      <c r="L91" s="148">
        <v>300</v>
      </c>
      <c r="M91" s="148">
        <v>0</v>
      </c>
      <c r="N91" s="148"/>
      <c r="O91" s="148">
        <v>79.28</v>
      </c>
      <c r="P91" s="148"/>
      <c r="Q91" s="148">
        <v>101.26</v>
      </c>
      <c r="R91" s="148"/>
      <c r="S91" s="148">
        <v>130.06</v>
      </c>
      <c r="T91" s="148"/>
    </row>
    <row r="92" spans="1:20" ht="12.75">
      <c r="A92" s="68">
        <v>633</v>
      </c>
      <c r="B92" s="84"/>
      <c r="C92" s="69" t="s">
        <v>101</v>
      </c>
      <c r="D92" s="126">
        <v>0</v>
      </c>
      <c r="E92" s="123"/>
      <c r="F92" s="149">
        <v>100</v>
      </c>
      <c r="G92" s="83"/>
      <c r="H92" s="149">
        <v>113</v>
      </c>
      <c r="I92" s="51"/>
      <c r="J92" s="150">
        <v>100</v>
      </c>
      <c r="K92" s="151">
        <v>0</v>
      </c>
      <c r="L92" s="151">
        <v>100</v>
      </c>
      <c r="M92" s="151">
        <v>99.58</v>
      </c>
      <c r="N92" s="151"/>
      <c r="O92" s="151">
        <v>99.58</v>
      </c>
      <c r="P92" s="151"/>
      <c r="Q92" s="151">
        <v>99.58</v>
      </c>
      <c r="R92" s="151"/>
      <c r="S92" s="151">
        <v>99.58</v>
      </c>
      <c r="T92" s="151"/>
    </row>
    <row r="93" spans="1:20" ht="12.75">
      <c r="A93" s="129">
        <v>635</v>
      </c>
      <c r="B93" s="47"/>
      <c r="C93" s="128" t="s">
        <v>102</v>
      </c>
      <c r="D93" s="49">
        <v>0</v>
      </c>
      <c r="E93" s="34"/>
      <c r="F93" s="49">
        <v>0</v>
      </c>
      <c r="G93" s="83"/>
      <c r="H93" s="49">
        <v>0</v>
      </c>
      <c r="I93" s="51"/>
      <c r="J93" s="144">
        <v>0</v>
      </c>
      <c r="K93" s="105">
        <v>0</v>
      </c>
      <c r="L93" s="105"/>
      <c r="M93" s="105"/>
      <c r="N93" s="105"/>
      <c r="O93" s="105"/>
      <c r="P93" s="105"/>
      <c r="Q93" s="105"/>
      <c r="R93" s="105"/>
      <c r="S93" s="105"/>
      <c r="T93" s="105"/>
    </row>
    <row r="94" spans="1:20" ht="12.75">
      <c r="A94" s="152">
        <v>637</v>
      </c>
      <c r="B94" s="89"/>
      <c r="C94" s="125" t="s">
        <v>91</v>
      </c>
      <c r="D94" s="49">
        <v>70</v>
      </c>
      <c r="E94" s="34"/>
      <c r="F94" s="49">
        <v>70</v>
      </c>
      <c r="G94" s="83"/>
      <c r="H94" s="49">
        <v>178</v>
      </c>
      <c r="I94" s="51"/>
      <c r="J94" s="144">
        <v>100</v>
      </c>
      <c r="K94" s="105">
        <v>94.69</v>
      </c>
      <c r="L94" s="144">
        <v>200</v>
      </c>
      <c r="M94" s="144">
        <v>69.6</v>
      </c>
      <c r="N94" s="144"/>
      <c r="O94" s="105">
        <v>69.6</v>
      </c>
      <c r="P94" s="105"/>
      <c r="Q94" s="105">
        <v>94.69</v>
      </c>
      <c r="R94" s="105"/>
      <c r="S94" s="105">
        <v>94.69</v>
      </c>
      <c r="T94" s="105"/>
    </row>
    <row r="95" spans="1:20" ht="12.75">
      <c r="A95" s="129">
        <v>637</v>
      </c>
      <c r="B95" s="128" t="s">
        <v>25</v>
      </c>
      <c r="C95" s="128" t="s">
        <v>103</v>
      </c>
      <c r="D95" s="123"/>
      <c r="E95" s="123"/>
      <c r="F95" s="123"/>
      <c r="G95" s="36"/>
      <c r="H95" s="123"/>
      <c r="I95" s="81"/>
      <c r="J95" s="144">
        <v>0</v>
      </c>
      <c r="K95" s="105">
        <v>0</v>
      </c>
      <c r="L95" s="105">
        <v>0</v>
      </c>
      <c r="M95" s="105">
        <v>0</v>
      </c>
      <c r="N95" s="105"/>
      <c r="O95" s="105"/>
      <c r="P95" s="105"/>
      <c r="Q95" s="105"/>
      <c r="R95" s="105"/>
      <c r="S95" s="105"/>
      <c r="T95" s="105"/>
    </row>
    <row r="96" spans="1:20" ht="12.75">
      <c r="A96" s="153" t="s">
        <v>104</v>
      </c>
      <c r="B96" s="154"/>
      <c r="C96" s="155" t="s">
        <v>105</v>
      </c>
      <c r="D96" s="156">
        <v>52481</v>
      </c>
      <c r="E96" s="157">
        <v>30.52</v>
      </c>
      <c r="F96" s="156">
        <v>100011</v>
      </c>
      <c r="G96" s="158">
        <v>58.17</v>
      </c>
      <c r="H96" s="156" t="e">
        <f>H7+H76+H84</f>
        <v>#REF!</v>
      </c>
      <c r="I96" s="157">
        <v>80.11</v>
      </c>
      <c r="J96" s="159">
        <f aca="true" t="shared" si="7" ref="J96:S96">J84+J76+J7</f>
        <v>187353.9</v>
      </c>
      <c r="K96" s="157">
        <f t="shared" si="7"/>
        <v>190682.48</v>
      </c>
      <c r="L96" s="157">
        <f t="shared" si="7"/>
        <v>193165</v>
      </c>
      <c r="M96" s="157">
        <f t="shared" si="7"/>
        <v>44791.06</v>
      </c>
      <c r="N96" s="157">
        <f>M96/L96*100</f>
        <v>23.187979188776435</v>
      </c>
      <c r="O96" s="157">
        <f t="shared" si="7"/>
        <v>96257.6</v>
      </c>
      <c r="P96" s="658">
        <f>O96/L96*100</f>
        <v>49.83180182745321</v>
      </c>
      <c r="Q96" s="157">
        <f t="shared" si="7"/>
        <v>137533.21</v>
      </c>
      <c r="R96" s="185">
        <f>Q96/L96*100</f>
        <v>71.1998602231253</v>
      </c>
      <c r="S96" s="157">
        <f t="shared" si="7"/>
        <v>196741.3</v>
      </c>
      <c r="T96" s="157"/>
    </row>
    <row r="97" spans="1:20" s="59" customFormat="1" ht="12.75">
      <c r="A97" s="39"/>
      <c r="B97" s="39"/>
      <c r="C97" s="39"/>
      <c r="D97" s="160"/>
      <c r="E97" s="160"/>
      <c r="F97" s="160"/>
      <c r="G97" s="16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59" customFormat="1" ht="12.75">
      <c r="A98" s="39"/>
      <c r="B98" s="39"/>
      <c r="C98" s="39"/>
      <c r="D98" s="160"/>
      <c r="E98" s="160"/>
      <c r="F98" s="160"/>
      <c r="G98" s="16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59" customFormat="1" ht="12.75">
      <c r="A99" s="39"/>
      <c r="B99" s="39"/>
      <c r="C99" s="39"/>
      <c r="D99" s="160"/>
      <c r="E99" s="160"/>
      <c r="F99" s="160"/>
      <c r="G99" s="16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59" customFormat="1" ht="12.75">
      <c r="A100" s="39"/>
      <c r="B100" s="39"/>
      <c r="C100" s="39"/>
      <c r="D100" s="160"/>
      <c r="E100" s="160"/>
      <c r="F100" s="160"/>
      <c r="G100" s="16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59" customFormat="1" ht="12.75">
      <c r="A101" s="39"/>
      <c r="B101" s="39"/>
      <c r="C101" s="39"/>
      <c r="D101" s="160"/>
      <c r="E101" s="160"/>
      <c r="F101" s="160"/>
      <c r="G101" s="16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s="59" customFormat="1" ht="12.75" hidden="1">
      <c r="A102" s="39"/>
      <c r="B102" s="39"/>
      <c r="C102" s="39"/>
      <c r="D102" s="160"/>
      <c r="E102" s="160"/>
      <c r="F102" s="160"/>
      <c r="G102" s="16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59" customFormat="1" ht="12.75" hidden="1">
      <c r="A103" s="39"/>
      <c r="B103" s="39"/>
      <c r="C103" s="39"/>
      <c r="D103" s="160"/>
      <c r="E103" s="160"/>
      <c r="F103" s="160"/>
      <c r="G103" s="16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s="59" customFormat="1" ht="12.75" hidden="1">
      <c r="A104" s="39"/>
      <c r="B104" s="39"/>
      <c r="C104" s="39"/>
      <c r="D104" s="160"/>
      <c r="E104" s="160"/>
      <c r="F104" s="160"/>
      <c r="G104" s="16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10" s="59" customFormat="1" ht="12.75">
      <c r="A105" s="39"/>
      <c r="B105" s="39"/>
      <c r="C105" s="39"/>
      <c r="D105" s="160"/>
      <c r="E105" s="160"/>
      <c r="F105" s="160"/>
      <c r="G105" s="161"/>
      <c r="J105" s="673"/>
    </row>
    <row r="106" spans="1:20" s="59" customFormat="1" ht="13.5" thickBot="1">
      <c r="A106" s="39"/>
      <c r="B106" s="39"/>
      <c r="C106" s="39"/>
      <c r="D106" s="160"/>
      <c r="E106" s="160"/>
      <c r="F106" s="160"/>
      <c r="G106" s="16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s="21" customFormat="1" ht="25.5">
      <c r="A107" s="11" t="s">
        <v>1</v>
      </c>
      <c r="B107" s="12"/>
      <c r="C107" s="13"/>
      <c r="D107" s="162" t="s">
        <v>4</v>
      </c>
      <c r="E107" s="16" t="s">
        <v>5</v>
      </c>
      <c r="F107" s="162" t="s">
        <v>6</v>
      </c>
      <c r="G107" s="16" t="s">
        <v>5</v>
      </c>
      <c r="H107" s="162" t="s">
        <v>7</v>
      </c>
      <c r="I107" s="16" t="s">
        <v>5</v>
      </c>
      <c r="J107" s="17" t="s">
        <v>8</v>
      </c>
      <c r="K107" s="18" t="s">
        <v>9</v>
      </c>
      <c r="L107" s="19">
        <v>2014</v>
      </c>
      <c r="M107" s="18" t="s">
        <v>10</v>
      </c>
      <c r="N107" s="20" t="s">
        <v>5</v>
      </c>
      <c r="O107" s="18" t="s">
        <v>11</v>
      </c>
      <c r="P107" s="20" t="s">
        <v>5</v>
      </c>
      <c r="Q107" s="18" t="s">
        <v>12</v>
      </c>
      <c r="R107" s="20" t="s">
        <v>5</v>
      </c>
      <c r="S107" s="18" t="s">
        <v>9</v>
      </c>
      <c r="T107" s="20" t="s">
        <v>5</v>
      </c>
    </row>
    <row r="108" spans="1:20" s="166" customFormat="1" ht="12.75">
      <c r="A108" s="22" t="s">
        <v>106</v>
      </c>
      <c r="B108" s="137"/>
      <c r="C108" s="137"/>
      <c r="D108" s="141">
        <v>0</v>
      </c>
      <c r="E108" s="141"/>
      <c r="F108" s="163">
        <v>0</v>
      </c>
      <c r="G108" s="140"/>
      <c r="H108" s="163">
        <f>H109+H111</f>
        <v>64</v>
      </c>
      <c r="I108" s="164">
        <v>32</v>
      </c>
      <c r="J108" s="165">
        <f aca="true" t="shared" si="8" ref="J108:S108">J109+J110+J111</f>
        <v>1000</v>
      </c>
      <c r="K108" s="165">
        <f t="shared" si="8"/>
        <v>966.8699999999999</v>
      </c>
      <c r="L108" s="165">
        <f t="shared" si="8"/>
        <v>1100</v>
      </c>
      <c r="M108" s="165">
        <f t="shared" si="8"/>
        <v>116.92</v>
      </c>
      <c r="N108" s="165">
        <f>M108/L108*100</f>
        <v>10.629090909090909</v>
      </c>
      <c r="O108" s="165">
        <f t="shared" si="8"/>
        <v>296.83</v>
      </c>
      <c r="P108" s="139">
        <f>O108/L108*100</f>
        <v>26.984545454545454</v>
      </c>
      <c r="Q108" s="165">
        <f t="shared" si="8"/>
        <v>416.83</v>
      </c>
      <c r="R108" s="30">
        <f>Q108/L108*100</f>
        <v>37.89363636363636</v>
      </c>
      <c r="S108" s="165">
        <f t="shared" si="8"/>
        <v>778.83</v>
      </c>
      <c r="T108" s="165"/>
    </row>
    <row r="109" spans="1:20" s="59" customFormat="1" ht="12.75">
      <c r="A109" s="129">
        <v>632</v>
      </c>
      <c r="B109" s="47" t="s">
        <v>16</v>
      </c>
      <c r="C109" s="128" t="s">
        <v>107</v>
      </c>
      <c r="D109" s="167">
        <v>0</v>
      </c>
      <c r="E109" s="167"/>
      <c r="F109" s="167">
        <v>0</v>
      </c>
      <c r="G109" s="83"/>
      <c r="H109" s="167">
        <v>64</v>
      </c>
      <c r="I109" s="105"/>
      <c r="J109" s="144">
        <v>250</v>
      </c>
      <c r="K109" s="144">
        <v>254.67</v>
      </c>
      <c r="L109" s="144">
        <v>250</v>
      </c>
      <c r="M109" s="144">
        <v>36.92</v>
      </c>
      <c r="N109" s="144"/>
      <c r="O109" s="144">
        <v>56.83</v>
      </c>
      <c r="P109" s="144"/>
      <c r="Q109" s="144">
        <v>56.83</v>
      </c>
      <c r="R109" s="144"/>
      <c r="S109" s="144">
        <v>56.83</v>
      </c>
      <c r="T109" s="144"/>
    </row>
    <row r="110" spans="1:20" s="59" customFormat="1" ht="12.75">
      <c r="A110" s="129">
        <v>637</v>
      </c>
      <c r="B110" s="47" t="s">
        <v>51</v>
      </c>
      <c r="C110" s="128" t="s">
        <v>108</v>
      </c>
      <c r="D110" s="167"/>
      <c r="E110" s="167"/>
      <c r="F110" s="167"/>
      <c r="G110" s="83"/>
      <c r="H110" s="167"/>
      <c r="I110" s="105"/>
      <c r="J110" s="144">
        <v>550</v>
      </c>
      <c r="K110" s="144">
        <v>471</v>
      </c>
      <c r="L110" s="144">
        <v>600</v>
      </c>
      <c r="M110" s="144">
        <v>80</v>
      </c>
      <c r="N110" s="144"/>
      <c r="O110" s="144">
        <v>240</v>
      </c>
      <c r="P110" s="144"/>
      <c r="Q110" s="144">
        <v>360</v>
      </c>
      <c r="R110" s="144"/>
      <c r="S110" s="144">
        <v>480</v>
      </c>
      <c r="T110" s="144"/>
    </row>
    <row r="111" spans="1:20" ht="12.75">
      <c r="A111" s="68">
        <v>637</v>
      </c>
      <c r="B111" s="84" t="s">
        <v>92</v>
      </c>
      <c r="C111" s="69" t="s">
        <v>109</v>
      </c>
      <c r="D111" s="168">
        <v>0</v>
      </c>
      <c r="E111" s="169"/>
      <c r="F111" s="168">
        <v>0</v>
      </c>
      <c r="G111" s="100"/>
      <c r="H111" s="168">
        <v>0</v>
      </c>
      <c r="I111" s="146"/>
      <c r="J111" s="145">
        <v>200</v>
      </c>
      <c r="K111" s="170">
        <v>241.2</v>
      </c>
      <c r="L111" s="170">
        <v>250</v>
      </c>
      <c r="M111" s="170">
        <v>0</v>
      </c>
      <c r="N111" s="170"/>
      <c r="O111" s="170"/>
      <c r="P111" s="170"/>
      <c r="Q111" s="170">
        <v>0</v>
      </c>
      <c r="R111" s="170"/>
      <c r="S111" s="170">
        <v>242</v>
      </c>
      <c r="T111" s="170"/>
    </row>
    <row r="112" spans="1:20" ht="12.75">
      <c r="A112" s="153" t="s">
        <v>110</v>
      </c>
      <c r="B112" s="154"/>
      <c r="C112" s="155" t="s">
        <v>111</v>
      </c>
      <c r="D112" s="156">
        <v>0</v>
      </c>
      <c r="E112" s="156"/>
      <c r="F112" s="156">
        <v>0</v>
      </c>
      <c r="G112" s="158"/>
      <c r="H112" s="156">
        <f>H108</f>
        <v>64</v>
      </c>
      <c r="I112" s="171">
        <v>32</v>
      </c>
      <c r="J112" s="171">
        <f aca="true" t="shared" si="9" ref="J112:S112">J108</f>
        <v>1000</v>
      </c>
      <c r="K112" s="171">
        <f t="shared" si="9"/>
        <v>966.8699999999999</v>
      </c>
      <c r="L112" s="171">
        <f t="shared" si="9"/>
        <v>1100</v>
      </c>
      <c r="M112" s="171">
        <f t="shared" si="9"/>
        <v>116.92</v>
      </c>
      <c r="N112" s="171">
        <f>M112/L112*100</f>
        <v>10.629090909090909</v>
      </c>
      <c r="O112" s="171">
        <f t="shared" si="9"/>
        <v>296.83</v>
      </c>
      <c r="P112" s="658">
        <f>O112/L112*100</f>
        <v>26.984545454545454</v>
      </c>
      <c r="Q112" s="171">
        <f t="shared" si="9"/>
        <v>416.83</v>
      </c>
      <c r="R112" s="185">
        <f>Q112/L112*100</f>
        <v>37.89363636363636</v>
      </c>
      <c r="S112" s="171">
        <f t="shared" si="9"/>
        <v>778.83</v>
      </c>
      <c r="T112" s="171"/>
    </row>
    <row r="113" spans="1:20" ht="12.75">
      <c r="A113" s="172"/>
      <c r="B113" s="39"/>
      <c r="C113" s="166"/>
      <c r="D113" s="173"/>
      <c r="E113" s="173"/>
      <c r="F113" s="173"/>
      <c r="G113" s="174"/>
      <c r="H113" s="173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5" customHeight="1">
      <c r="A114" s="172"/>
      <c r="B114" s="39"/>
      <c r="C114" s="166"/>
      <c r="D114" s="173"/>
      <c r="E114" s="173"/>
      <c r="F114" s="173"/>
      <c r="G114" s="174"/>
      <c r="H114" s="173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172"/>
      <c r="B115" s="39"/>
      <c r="C115" s="166"/>
      <c r="D115" s="173"/>
      <c r="E115" s="173"/>
      <c r="F115" s="173"/>
      <c r="G115" s="174"/>
      <c r="H115" s="173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172"/>
      <c r="B116" s="39"/>
      <c r="C116" s="166"/>
      <c r="D116" s="173"/>
      <c r="E116" s="173"/>
      <c r="F116" s="173"/>
      <c r="G116" s="174"/>
      <c r="H116" s="173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172"/>
      <c r="B117" s="39"/>
      <c r="C117" s="166"/>
      <c r="D117" s="173"/>
      <c r="E117" s="173"/>
      <c r="F117" s="173"/>
      <c r="G117" s="174"/>
      <c r="H117" s="173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172"/>
      <c r="B118" s="39"/>
      <c r="C118" s="166"/>
      <c r="D118" s="173"/>
      <c r="E118" s="173"/>
      <c r="F118" s="173"/>
      <c r="G118" s="174"/>
      <c r="H118" s="173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172"/>
      <c r="B119" s="39"/>
      <c r="C119" s="166"/>
      <c r="D119" s="173"/>
      <c r="E119" s="173"/>
      <c r="F119" s="173"/>
      <c r="G119" s="174"/>
      <c r="H119" s="173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20" ht="12.75">
      <c r="A120" s="172"/>
      <c r="B120" s="39"/>
      <c r="C120" s="166"/>
      <c r="D120" s="173"/>
      <c r="E120" s="173"/>
      <c r="F120" s="173"/>
      <c r="G120" s="174"/>
      <c r="H120" s="173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</row>
    <row r="121" spans="1:20" ht="12.75">
      <c r="A121" s="172"/>
      <c r="B121" s="39"/>
      <c r="C121" s="166"/>
      <c r="D121" s="173"/>
      <c r="E121" s="173"/>
      <c r="F121" s="173"/>
      <c r="G121" s="174"/>
      <c r="H121" s="173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</row>
    <row r="122" spans="1:10" ht="12.75">
      <c r="A122" s="172"/>
      <c r="B122" s="39"/>
      <c r="C122" s="166"/>
      <c r="D122" s="173"/>
      <c r="E122" s="173"/>
      <c r="F122" s="173"/>
      <c r="G122" s="174"/>
      <c r="H122" s="173"/>
      <c r="I122" s="59"/>
      <c r="J122" s="673"/>
    </row>
    <row r="123" spans="1:20" ht="12.75">
      <c r="A123" s="172"/>
      <c r="B123" s="39"/>
      <c r="C123" s="166"/>
      <c r="D123" s="173"/>
      <c r="E123" s="173"/>
      <c r="F123" s="173"/>
      <c r="G123" s="174"/>
      <c r="H123" s="173"/>
      <c r="I123" s="59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</row>
    <row r="124" spans="1:20" s="113" customFormat="1" ht="25.5">
      <c r="A124" s="11" t="s">
        <v>1</v>
      </c>
      <c r="B124" s="12"/>
      <c r="C124" s="13"/>
      <c r="D124" s="162" t="s">
        <v>4</v>
      </c>
      <c r="E124" s="16" t="s">
        <v>5</v>
      </c>
      <c r="F124" s="162" t="s">
        <v>6</v>
      </c>
      <c r="G124" s="16" t="s">
        <v>5</v>
      </c>
      <c r="H124" s="162" t="s">
        <v>7</v>
      </c>
      <c r="I124" s="16" t="s">
        <v>5</v>
      </c>
      <c r="J124" s="17" t="s">
        <v>8</v>
      </c>
      <c r="K124" s="18" t="s">
        <v>9</v>
      </c>
      <c r="L124" s="19">
        <v>2014</v>
      </c>
      <c r="M124" s="18" t="s">
        <v>10</v>
      </c>
      <c r="N124" s="20" t="s">
        <v>5</v>
      </c>
      <c r="O124" s="18" t="s">
        <v>11</v>
      </c>
      <c r="P124" s="20" t="s">
        <v>5</v>
      </c>
      <c r="Q124" s="18" t="s">
        <v>12</v>
      </c>
      <c r="R124" s="20" t="s">
        <v>5</v>
      </c>
      <c r="S124" s="18" t="s">
        <v>9</v>
      </c>
      <c r="T124" s="20" t="s">
        <v>5</v>
      </c>
    </row>
    <row r="125" spans="1:20" s="10" customFormat="1" ht="12.75">
      <c r="A125" s="22" t="s">
        <v>112</v>
      </c>
      <c r="B125" s="143"/>
      <c r="C125" s="137"/>
      <c r="D125" s="176">
        <f>D126+D127+D129+D130+D137+D142+D144+D143</f>
        <v>11544</v>
      </c>
      <c r="E125" s="177">
        <v>26.71</v>
      </c>
      <c r="F125" s="176">
        <f>F126+F127+F129+F130+F137+F142+F144+F143</f>
        <v>22763</v>
      </c>
      <c r="G125" s="140">
        <v>52.67</v>
      </c>
      <c r="H125" s="176">
        <f>H126+H127+H129+H130+H137+H142+H144+H143</f>
        <v>35177.39</v>
      </c>
      <c r="I125" s="141">
        <v>81.39</v>
      </c>
      <c r="J125" s="139">
        <f>J127+J126+J128+J129+J130+J137+J141+J142+J143+J144</f>
        <v>54428</v>
      </c>
      <c r="K125" s="139">
        <f aca="true" t="shared" si="10" ref="K125:S125">K126+K127+K128+K129+K130+K137+K141+K142+K143+K144</f>
        <v>54411.630000000005</v>
      </c>
      <c r="L125" s="139">
        <f t="shared" si="10"/>
        <v>53630</v>
      </c>
      <c r="M125" s="139">
        <f t="shared" si="10"/>
        <v>13551.640000000001</v>
      </c>
      <c r="N125" s="139">
        <f>M125/L125*100</f>
        <v>25.268767480887565</v>
      </c>
      <c r="O125" s="139">
        <f t="shared" si="10"/>
        <v>27327.009999999995</v>
      </c>
      <c r="P125" s="139">
        <f>O125/L125*100</f>
        <v>50.95470818571693</v>
      </c>
      <c r="Q125" s="139">
        <f t="shared" si="10"/>
        <v>40501.51</v>
      </c>
      <c r="R125" s="30">
        <f>Q125/L125*100</f>
        <v>75.5202498601529</v>
      </c>
      <c r="S125" s="139">
        <f t="shared" si="10"/>
        <v>63270.19000000001</v>
      </c>
      <c r="T125" s="139"/>
    </row>
    <row r="126" spans="1:20" s="59" customFormat="1" ht="12.75">
      <c r="A126" s="31">
        <v>610</v>
      </c>
      <c r="B126" s="47"/>
      <c r="C126" s="33" t="s">
        <v>14</v>
      </c>
      <c r="D126" s="49">
        <v>6995</v>
      </c>
      <c r="E126" s="34"/>
      <c r="F126" s="49">
        <v>14323</v>
      </c>
      <c r="G126" s="83"/>
      <c r="H126" s="49">
        <v>22268</v>
      </c>
      <c r="I126" s="51"/>
      <c r="J126" s="52">
        <v>31500</v>
      </c>
      <c r="K126" s="52">
        <v>31563.32</v>
      </c>
      <c r="L126" s="52">
        <v>32500</v>
      </c>
      <c r="M126" s="52">
        <v>8113</v>
      </c>
      <c r="N126" s="52"/>
      <c r="O126" s="52">
        <v>16161.19</v>
      </c>
      <c r="P126" s="52"/>
      <c r="Q126" s="52">
        <v>23582.42</v>
      </c>
      <c r="R126" s="52"/>
      <c r="S126" s="52">
        <v>32754.59</v>
      </c>
      <c r="T126" s="52"/>
    </row>
    <row r="127" spans="1:20" ht="12.75">
      <c r="A127" s="31">
        <v>620</v>
      </c>
      <c r="B127" s="47"/>
      <c r="C127" s="128" t="s">
        <v>18</v>
      </c>
      <c r="D127" s="49">
        <v>2615</v>
      </c>
      <c r="E127" s="34"/>
      <c r="F127" s="49">
        <v>4590</v>
      </c>
      <c r="G127" s="83"/>
      <c r="H127" s="49">
        <v>7466</v>
      </c>
      <c r="I127" s="51"/>
      <c r="J127" s="52">
        <v>11500</v>
      </c>
      <c r="K127" s="52">
        <v>11604.47</v>
      </c>
      <c r="L127" s="52">
        <v>12000</v>
      </c>
      <c r="M127" s="52">
        <v>3095.54</v>
      </c>
      <c r="N127" s="52"/>
      <c r="O127" s="52">
        <v>6009.63</v>
      </c>
      <c r="P127" s="52"/>
      <c r="Q127" s="52">
        <v>8753.47</v>
      </c>
      <c r="R127" s="52"/>
      <c r="S127" s="52">
        <v>12070.49</v>
      </c>
      <c r="T127" s="52"/>
    </row>
    <row r="128" spans="1:20" ht="12.75">
      <c r="A128" s="31">
        <v>631</v>
      </c>
      <c r="B128" s="47"/>
      <c r="C128" s="128" t="s">
        <v>113</v>
      </c>
      <c r="D128" s="49"/>
      <c r="E128" s="34"/>
      <c r="F128" s="49"/>
      <c r="G128" s="83"/>
      <c r="H128" s="49"/>
      <c r="I128" s="51"/>
      <c r="J128" s="52">
        <v>50</v>
      </c>
      <c r="K128" s="52">
        <v>0</v>
      </c>
      <c r="L128" s="52">
        <v>60</v>
      </c>
      <c r="M128" s="52">
        <v>0</v>
      </c>
      <c r="N128" s="52"/>
      <c r="O128" s="52">
        <v>0</v>
      </c>
      <c r="P128" s="52"/>
      <c r="Q128" s="52">
        <v>0</v>
      </c>
      <c r="R128" s="52"/>
      <c r="S128" s="52">
        <v>0</v>
      </c>
      <c r="T128" s="52"/>
    </row>
    <row r="129" spans="1:20" ht="12.75">
      <c r="A129" s="31">
        <v>632</v>
      </c>
      <c r="B129" s="47"/>
      <c r="C129" s="128" t="s">
        <v>98</v>
      </c>
      <c r="D129" s="49">
        <v>238</v>
      </c>
      <c r="E129" s="34"/>
      <c r="F129" s="49">
        <v>464</v>
      </c>
      <c r="G129" s="83"/>
      <c r="H129" s="49">
        <v>925</v>
      </c>
      <c r="I129" s="51"/>
      <c r="J129" s="52">
        <v>1900</v>
      </c>
      <c r="K129" s="52">
        <v>1977.26</v>
      </c>
      <c r="L129" s="52">
        <v>1500</v>
      </c>
      <c r="M129" s="52">
        <v>503.06</v>
      </c>
      <c r="N129" s="52"/>
      <c r="O129" s="52">
        <v>788.94</v>
      </c>
      <c r="P129" s="52"/>
      <c r="Q129" s="52">
        <v>1267.19</v>
      </c>
      <c r="R129" s="52"/>
      <c r="S129" s="52">
        <v>1781.21</v>
      </c>
      <c r="T129" s="52"/>
    </row>
    <row r="130" spans="1:20" ht="12.75">
      <c r="A130" s="31">
        <v>633</v>
      </c>
      <c r="B130" s="47"/>
      <c r="C130" s="128" t="s">
        <v>99</v>
      </c>
      <c r="D130" s="49">
        <v>276</v>
      </c>
      <c r="E130" s="34"/>
      <c r="F130" s="49">
        <v>520</v>
      </c>
      <c r="G130" s="83"/>
      <c r="H130" s="49">
        <f>H134+H135+H136</f>
        <v>623</v>
      </c>
      <c r="I130" s="49">
        <f>I134+I135+I136</f>
        <v>0</v>
      </c>
      <c r="J130" s="127">
        <v>1808</v>
      </c>
      <c r="K130" s="127">
        <f>K132+K133+K134+K135+K136</f>
        <v>1647.0300000000002</v>
      </c>
      <c r="L130" s="127">
        <f>L132+L133+L134+L135+L136</f>
        <v>1150</v>
      </c>
      <c r="M130" s="127">
        <f>M132+M133+M134+M135+M136</f>
        <v>548.74</v>
      </c>
      <c r="N130" s="127"/>
      <c r="O130" s="127">
        <f>O132+O133+O134+O135+O136</f>
        <v>2215.05</v>
      </c>
      <c r="P130" s="127"/>
      <c r="Q130" s="127">
        <f>Q132+Q133+Q134+Q135+Q136</f>
        <v>2488.96</v>
      </c>
      <c r="R130" s="127"/>
      <c r="S130" s="127">
        <f>S132+S133+S134+S135+S136+S131</f>
        <v>5800.700000000001</v>
      </c>
      <c r="T130" s="127"/>
    </row>
    <row r="131" spans="1:20" ht="12.75">
      <c r="A131" s="31">
        <v>633</v>
      </c>
      <c r="B131" s="47" t="s">
        <v>25</v>
      </c>
      <c r="C131" s="128" t="s">
        <v>127</v>
      </c>
      <c r="D131" s="49"/>
      <c r="E131" s="34"/>
      <c r="F131" s="49"/>
      <c r="G131" s="83"/>
      <c r="H131" s="49"/>
      <c r="I131" s="49"/>
      <c r="J131" s="127"/>
      <c r="K131" s="127"/>
      <c r="L131" s="127"/>
      <c r="M131" s="127"/>
      <c r="N131" s="127"/>
      <c r="O131" s="127"/>
      <c r="P131" s="127"/>
      <c r="Q131" s="127"/>
      <c r="R131" s="127"/>
      <c r="S131" s="731">
        <v>2602.44</v>
      </c>
      <c r="T131" s="127"/>
    </row>
    <row r="132" spans="1:20" ht="12.75">
      <c r="A132" s="31">
        <v>633</v>
      </c>
      <c r="B132" s="47" t="s">
        <v>27</v>
      </c>
      <c r="C132" s="128" t="s">
        <v>114</v>
      </c>
      <c r="D132" s="49"/>
      <c r="E132" s="34"/>
      <c r="F132" s="49"/>
      <c r="G132" s="83"/>
      <c r="H132" s="49"/>
      <c r="I132" s="49"/>
      <c r="J132" s="106">
        <v>0</v>
      </c>
      <c r="K132" s="178">
        <v>0</v>
      </c>
      <c r="L132" s="178">
        <v>100</v>
      </c>
      <c r="M132" s="178">
        <v>0</v>
      </c>
      <c r="N132" s="178"/>
      <c r="O132" s="178">
        <v>0</v>
      </c>
      <c r="P132" s="178"/>
      <c r="Q132" s="178">
        <v>0</v>
      </c>
      <c r="R132" s="178"/>
      <c r="S132" s="178">
        <v>138.05</v>
      </c>
      <c r="T132" s="178"/>
    </row>
    <row r="133" spans="1:20" ht="12.75">
      <c r="A133" s="31">
        <v>633</v>
      </c>
      <c r="B133" s="47" t="s">
        <v>51</v>
      </c>
      <c r="C133" s="128" t="s">
        <v>115</v>
      </c>
      <c r="D133" s="49"/>
      <c r="E133" s="34"/>
      <c r="F133" s="49"/>
      <c r="G133" s="83"/>
      <c r="H133" s="49"/>
      <c r="I133" s="49"/>
      <c r="J133" s="106">
        <v>588</v>
      </c>
      <c r="K133" s="106">
        <v>587.2</v>
      </c>
      <c r="L133" s="106">
        <v>0</v>
      </c>
      <c r="M133" s="106">
        <v>0</v>
      </c>
      <c r="N133" s="106"/>
      <c r="O133" s="106">
        <v>66</v>
      </c>
      <c r="P133" s="106"/>
      <c r="Q133" s="106">
        <v>66</v>
      </c>
      <c r="R133" s="106"/>
      <c r="S133" s="106">
        <v>66</v>
      </c>
      <c r="T133" s="106"/>
    </row>
    <row r="134" spans="1:20" ht="12.75">
      <c r="A134" s="31">
        <v>633</v>
      </c>
      <c r="B134" s="47" t="s">
        <v>31</v>
      </c>
      <c r="C134" s="128" t="s">
        <v>100</v>
      </c>
      <c r="D134" s="126">
        <v>90</v>
      </c>
      <c r="E134" s="123"/>
      <c r="F134" s="126">
        <v>286</v>
      </c>
      <c r="G134" s="83"/>
      <c r="H134" s="126">
        <v>389</v>
      </c>
      <c r="I134" s="51"/>
      <c r="J134" s="106">
        <v>700</v>
      </c>
      <c r="K134" s="106">
        <v>713.41</v>
      </c>
      <c r="L134" s="106">
        <v>500</v>
      </c>
      <c r="M134" s="106">
        <v>382.96</v>
      </c>
      <c r="N134" s="106"/>
      <c r="O134" s="106">
        <v>481.11</v>
      </c>
      <c r="P134" s="106"/>
      <c r="Q134" s="106">
        <v>669.89</v>
      </c>
      <c r="R134" s="106"/>
      <c r="S134" s="106">
        <v>1241.14</v>
      </c>
      <c r="T134" s="106"/>
    </row>
    <row r="135" spans="1:20" ht="12.75">
      <c r="A135" s="31">
        <v>633</v>
      </c>
      <c r="B135" s="47" t="s">
        <v>35</v>
      </c>
      <c r="C135" s="128" t="s">
        <v>116</v>
      </c>
      <c r="D135" s="126">
        <v>76</v>
      </c>
      <c r="E135" s="123"/>
      <c r="F135" s="126">
        <v>124</v>
      </c>
      <c r="G135" s="83"/>
      <c r="H135" s="126">
        <v>124</v>
      </c>
      <c r="I135" s="51"/>
      <c r="J135" s="106">
        <v>20</v>
      </c>
      <c r="K135" s="106">
        <v>5.9</v>
      </c>
      <c r="L135" s="106">
        <v>50</v>
      </c>
      <c r="M135" s="106">
        <v>35.4</v>
      </c>
      <c r="N135" s="106"/>
      <c r="O135" s="106">
        <v>35.4</v>
      </c>
      <c r="P135" s="106"/>
      <c r="Q135" s="106">
        <v>35.4</v>
      </c>
      <c r="R135" s="106"/>
      <c r="S135" s="106">
        <v>35.4</v>
      </c>
      <c r="T135" s="106"/>
    </row>
    <row r="136" spans="1:20" ht="12.75">
      <c r="A136" s="31">
        <v>633</v>
      </c>
      <c r="B136" s="47" t="s">
        <v>37</v>
      </c>
      <c r="C136" s="128" t="s">
        <v>117</v>
      </c>
      <c r="D136" s="126">
        <v>110</v>
      </c>
      <c r="E136" s="123"/>
      <c r="F136" s="126">
        <v>110</v>
      </c>
      <c r="G136" s="83"/>
      <c r="H136" s="126">
        <v>110</v>
      </c>
      <c r="I136" s="51"/>
      <c r="J136" s="106">
        <v>500</v>
      </c>
      <c r="K136" s="106">
        <v>340.52</v>
      </c>
      <c r="L136" s="106">
        <v>500</v>
      </c>
      <c r="M136" s="106">
        <v>130.38</v>
      </c>
      <c r="N136" s="106"/>
      <c r="O136" s="106">
        <v>1632.54</v>
      </c>
      <c r="P136" s="106"/>
      <c r="Q136" s="106">
        <v>1717.67</v>
      </c>
      <c r="R136" s="106"/>
      <c r="S136" s="106">
        <v>1717.67</v>
      </c>
      <c r="T136" s="106"/>
    </row>
    <row r="137" spans="1:20" ht="12.75">
      <c r="A137" s="31">
        <v>634</v>
      </c>
      <c r="B137" s="47"/>
      <c r="C137" s="128" t="s">
        <v>118</v>
      </c>
      <c r="D137" s="49">
        <v>1171</v>
      </c>
      <c r="E137" s="34"/>
      <c r="F137" s="49">
        <v>2269</v>
      </c>
      <c r="G137" s="83"/>
      <c r="H137" s="49">
        <f>H138+H139+H140</f>
        <v>3298</v>
      </c>
      <c r="I137" s="51"/>
      <c r="J137" s="52">
        <v>5300</v>
      </c>
      <c r="K137" s="52">
        <f aca="true" t="shared" si="11" ref="K137:S137">K138+K139+K140</f>
        <v>5288.8</v>
      </c>
      <c r="L137" s="52">
        <f t="shared" si="11"/>
        <v>5500</v>
      </c>
      <c r="M137" s="52">
        <f t="shared" si="11"/>
        <v>1022.7</v>
      </c>
      <c r="N137" s="52"/>
      <c r="O137" s="52">
        <f t="shared" si="11"/>
        <v>1883.6</v>
      </c>
      <c r="P137" s="52"/>
      <c r="Q137" s="52">
        <f t="shared" si="11"/>
        <v>3725.87</v>
      </c>
      <c r="R137" s="52"/>
      <c r="S137" s="52">
        <f t="shared" si="11"/>
        <v>4937.160000000001</v>
      </c>
      <c r="T137" s="52"/>
    </row>
    <row r="138" spans="1:20" ht="12.75">
      <c r="A138" s="31">
        <v>634</v>
      </c>
      <c r="B138" s="47" t="s">
        <v>25</v>
      </c>
      <c r="C138" s="128" t="s">
        <v>119</v>
      </c>
      <c r="D138" s="126">
        <v>949</v>
      </c>
      <c r="E138" s="123"/>
      <c r="F138" s="126">
        <v>1823</v>
      </c>
      <c r="G138" s="83"/>
      <c r="H138" s="126">
        <v>2826</v>
      </c>
      <c r="I138" s="51"/>
      <c r="J138" s="106">
        <v>3200</v>
      </c>
      <c r="K138" s="106">
        <v>2969.19</v>
      </c>
      <c r="L138" s="106">
        <v>4000</v>
      </c>
      <c r="M138" s="106">
        <v>867.44</v>
      </c>
      <c r="N138" s="106"/>
      <c r="O138" s="106">
        <v>1662.19</v>
      </c>
      <c r="P138" s="106"/>
      <c r="Q138" s="106">
        <v>2409.46</v>
      </c>
      <c r="R138" s="106"/>
      <c r="S138" s="106">
        <v>3491.31</v>
      </c>
      <c r="T138" s="106"/>
    </row>
    <row r="139" spans="1:20" ht="12.75">
      <c r="A139" s="31">
        <v>634</v>
      </c>
      <c r="B139" s="47" t="s">
        <v>27</v>
      </c>
      <c r="C139" s="128" t="s">
        <v>120</v>
      </c>
      <c r="D139" s="126">
        <v>22</v>
      </c>
      <c r="E139" s="123"/>
      <c r="F139" s="126">
        <v>246</v>
      </c>
      <c r="G139" s="83"/>
      <c r="H139" s="126">
        <v>272</v>
      </c>
      <c r="I139" s="51"/>
      <c r="J139" s="106">
        <v>1800</v>
      </c>
      <c r="K139" s="106">
        <v>2101.3</v>
      </c>
      <c r="L139" s="106">
        <v>1200</v>
      </c>
      <c r="M139" s="106">
        <v>5.2</v>
      </c>
      <c r="N139" s="106"/>
      <c r="O139" s="106">
        <v>12.85</v>
      </c>
      <c r="P139" s="106"/>
      <c r="Q139" s="106">
        <v>1107.85</v>
      </c>
      <c r="R139" s="106"/>
      <c r="S139" s="106">
        <v>1178.79</v>
      </c>
      <c r="T139" s="106"/>
    </row>
    <row r="140" spans="1:20" ht="12.75">
      <c r="A140" s="31">
        <v>634</v>
      </c>
      <c r="B140" s="47" t="s">
        <v>16</v>
      </c>
      <c r="C140" s="128" t="s">
        <v>121</v>
      </c>
      <c r="D140" s="126">
        <v>200</v>
      </c>
      <c r="E140" s="123"/>
      <c r="F140" s="126">
        <v>200</v>
      </c>
      <c r="G140" s="83"/>
      <c r="H140" s="126">
        <v>200</v>
      </c>
      <c r="I140" s="51"/>
      <c r="J140" s="106">
        <v>300</v>
      </c>
      <c r="K140" s="106">
        <v>218.31</v>
      </c>
      <c r="L140" s="106">
        <v>300</v>
      </c>
      <c r="M140" s="106">
        <v>150.06</v>
      </c>
      <c r="N140" s="106"/>
      <c r="O140" s="106">
        <v>208.56</v>
      </c>
      <c r="P140" s="106"/>
      <c r="Q140" s="106">
        <v>208.56</v>
      </c>
      <c r="R140" s="106"/>
      <c r="S140" s="106">
        <v>267.06</v>
      </c>
      <c r="T140" s="106"/>
    </row>
    <row r="141" spans="1:20" ht="12.75">
      <c r="A141" s="31">
        <v>635</v>
      </c>
      <c r="B141" s="47"/>
      <c r="C141" s="128" t="s">
        <v>122</v>
      </c>
      <c r="D141" s="126"/>
      <c r="E141" s="123"/>
      <c r="F141" s="126"/>
      <c r="G141" s="83"/>
      <c r="H141" s="126"/>
      <c r="I141" s="51"/>
      <c r="J141" s="127">
        <v>1400</v>
      </c>
      <c r="K141" s="127">
        <v>1365.86</v>
      </c>
      <c r="L141" s="127">
        <v>500</v>
      </c>
      <c r="M141" s="127">
        <v>0</v>
      </c>
      <c r="N141" s="127"/>
      <c r="O141" s="127">
        <v>0</v>
      </c>
      <c r="P141" s="127"/>
      <c r="Q141" s="127">
        <v>0</v>
      </c>
      <c r="R141" s="127"/>
      <c r="S141" s="127">
        <v>1162.9</v>
      </c>
      <c r="T141" s="127"/>
    </row>
    <row r="142" spans="1:20" ht="12.75">
      <c r="A142" s="31">
        <v>637</v>
      </c>
      <c r="B142" s="47"/>
      <c r="C142" s="128" t="s">
        <v>432</v>
      </c>
      <c r="D142" s="49">
        <v>61</v>
      </c>
      <c r="E142" s="34"/>
      <c r="F142" s="49">
        <v>409</v>
      </c>
      <c r="G142" s="83"/>
      <c r="H142" s="49">
        <v>409</v>
      </c>
      <c r="I142" s="51"/>
      <c r="J142" s="52">
        <v>870</v>
      </c>
      <c r="K142" s="52">
        <v>866.83</v>
      </c>
      <c r="L142" s="52">
        <v>350</v>
      </c>
      <c r="M142" s="52">
        <v>268.6</v>
      </c>
      <c r="N142" s="52"/>
      <c r="O142" s="52">
        <v>268.6</v>
      </c>
      <c r="P142" s="52"/>
      <c r="Q142" s="52">
        <v>683.6</v>
      </c>
      <c r="R142" s="52"/>
      <c r="S142" s="52">
        <v>4697.14</v>
      </c>
      <c r="T142" s="52"/>
    </row>
    <row r="143" spans="1:20" ht="12.75">
      <c r="A143" s="31">
        <v>642</v>
      </c>
      <c r="B143" s="47"/>
      <c r="C143" s="128" t="s">
        <v>124</v>
      </c>
      <c r="D143" s="49">
        <v>66</v>
      </c>
      <c r="E143" s="34"/>
      <c r="F143" s="49">
        <v>66</v>
      </c>
      <c r="G143" s="83"/>
      <c r="H143" s="49">
        <v>66.39</v>
      </c>
      <c r="I143" s="51"/>
      <c r="J143" s="52">
        <v>0</v>
      </c>
      <c r="K143" s="52">
        <v>0</v>
      </c>
      <c r="L143" s="52">
        <v>70</v>
      </c>
      <c r="M143" s="52">
        <v>0</v>
      </c>
      <c r="N143" s="52"/>
      <c r="O143" s="52">
        <v>0</v>
      </c>
      <c r="P143" s="52"/>
      <c r="Q143" s="52">
        <v>0</v>
      </c>
      <c r="R143" s="52"/>
      <c r="S143" s="52">
        <v>66</v>
      </c>
      <c r="T143" s="52"/>
    </row>
    <row r="144" spans="1:20" ht="12.75">
      <c r="A144" s="31">
        <v>642</v>
      </c>
      <c r="B144" s="47" t="s">
        <v>74</v>
      </c>
      <c r="C144" s="128" t="s">
        <v>125</v>
      </c>
      <c r="D144" s="49">
        <v>122</v>
      </c>
      <c r="E144" s="34"/>
      <c r="F144" s="49">
        <v>122</v>
      </c>
      <c r="G144" s="83"/>
      <c r="H144" s="49">
        <v>122</v>
      </c>
      <c r="I144" s="51"/>
      <c r="J144" s="52">
        <v>100</v>
      </c>
      <c r="K144" s="52">
        <v>98.06</v>
      </c>
      <c r="L144" s="52">
        <v>0</v>
      </c>
      <c r="M144" s="52">
        <v>0</v>
      </c>
      <c r="N144" s="52"/>
      <c r="O144" s="52">
        <v>0</v>
      </c>
      <c r="P144" s="52"/>
      <c r="Q144" s="52">
        <v>0</v>
      </c>
      <c r="R144" s="52"/>
      <c r="S144" s="52">
        <v>0</v>
      </c>
      <c r="T144" s="52"/>
    </row>
    <row r="145" spans="1:9" ht="12.75">
      <c r="A145" s="59"/>
      <c r="B145" s="59"/>
      <c r="C145" s="59"/>
      <c r="D145" s="179"/>
      <c r="E145" s="179"/>
      <c r="F145" s="179"/>
      <c r="G145" s="180"/>
      <c r="H145" s="59"/>
      <c r="I145" s="59"/>
    </row>
    <row r="146" spans="1:20" s="10" customFormat="1" ht="12.75">
      <c r="A146" s="22" t="s">
        <v>126</v>
      </c>
      <c r="B146" s="137"/>
      <c r="C146" s="137"/>
      <c r="D146" s="138">
        <v>6518</v>
      </c>
      <c r="E146" s="139">
        <v>115.36</v>
      </c>
      <c r="F146" s="138">
        <v>9046</v>
      </c>
      <c r="G146" s="140">
        <v>160.11</v>
      </c>
      <c r="H146" s="138">
        <f>H147+H148+H154+H159+H161+H160</f>
        <v>10955</v>
      </c>
      <c r="I146" s="141">
        <v>193.89</v>
      </c>
      <c r="J146" s="139">
        <f>J147+J148+J153+J154+J159+J160+J161</f>
        <v>3300</v>
      </c>
      <c r="K146" s="139">
        <f>K147+K148+K154+K159+K160+K161</f>
        <v>2781.2200000000003</v>
      </c>
      <c r="L146" s="139">
        <f>L147+L148+L154+L159+L160+L161</f>
        <v>4050</v>
      </c>
      <c r="M146" s="139">
        <f>M147+M148+M154+M159+M160+M161+M162</f>
        <v>3691.5699999999997</v>
      </c>
      <c r="N146" s="139">
        <f>M146/L146*100</f>
        <v>91.14987654320987</v>
      </c>
      <c r="O146" s="139">
        <f>O147+O148+O154+O159+O160+O161+O162</f>
        <v>5056.7</v>
      </c>
      <c r="P146" s="139">
        <f>O146/L146*100</f>
        <v>124.85679012345679</v>
      </c>
      <c r="Q146" s="139">
        <f>Q147+Q148+Q154+Q159+Q160+Q161+Q162</f>
        <v>6583.3099999999995</v>
      </c>
      <c r="R146" s="30">
        <f>Q146/L146*100</f>
        <v>162.55086419753084</v>
      </c>
      <c r="S146" s="139">
        <f>S147+S148+S154+S159+S160+S161+S162</f>
        <v>14073.74</v>
      </c>
      <c r="T146" s="139"/>
    </row>
    <row r="147" spans="1:20" s="59" customFormat="1" ht="12.75">
      <c r="A147" s="129">
        <v>632</v>
      </c>
      <c r="B147" s="47"/>
      <c r="C147" s="128" t="s">
        <v>98</v>
      </c>
      <c r="D147" s="49">
        <v>580</v>
      </c>
      <c r="E147" s="34"/>
      <c r="F147" s="49">
        <v>1172</v>
      </c>
      <c r="G147" s="83"/>
      <c r="H147" s="49">
        <v>1639</v>
      </c>
      <c r="I147" s="51"/>
      <c r="J147" s="52">
        <v>2000</v>
      </c>
      <c r="K147" s="52">
        <v>1633.91</v>
      </c>
      <c r="L147" s="52">
        <v>2300</v>
      </c>
      <c r="M147" s="52">
        <v>1031.57</v>
      </c>
      <c r="N147" s="52"/>
      <c r="O147" s="52">
        <v>1689.8</v>
      </c>
      <c r="P147" s="52"/>
      <c r="Q147" s="52">
        <v>2335.27</v>
      </c>
      <c r="R147" s="52"/>
      <c r="S147" s="52">
        <v>2814</v>
      </c>
      <c r="T147" s="52"/>
    </row>
    <row r="148" spans="1:20" ht="12.75">
      <c r="A148" s="129">
        <v>633</v>
      </c>
      <c r="B148" s="47"/>
      <c r="C148" s="128" t="s">
        <v>99</v>
      </c>
      <c r="D148" s="49">
        <v>3437</v>
      </c>
      <c r="E148" s="34"/>
      <c r="F148" s="49">
        <v>3437</v>
      </c>
      <c r="G148" s="83"/>
      <c r="H148" s="49">
        <f>H149+H152+H150+H151</f>
        <v>6360</v>
      </c>
      <c r="I148" s="51"/>
      <c r="J148" s="52">
        <v>200</v>
      </c>
      <c r="K148" s="52">
        <v>219.35</v>
      </c>
      <c r="L148" s="52">
        <f>L149+L150+L151+L152</f>
        <v>500</v>
      </c>
      <c r="M148" s="52">
        <f>M149+M150+M151+M152</f>
        <v>0</v>
      </c>
      <c r="N148" s="52"/>
      <c r="O148" s="52">
        <f>O149+O150+O151+O152</f>
        <v>0</v>
      </c>
      <c r="P148" s="52"/>
      <c r="Q148" s="52">
        <f>Q149+Q150+Q151+Q152+Q153</f>
        <v>262.22</v>
      </c>
      <c r="R148" s="52"/>
      <c r="S148" s="52">
        <f>S149+S150+S151+S152+S153</f>
        <v>262.22</v>
      </c>
      <c r="T148" s="52"/>
    </row>
    <row r="149" spans="1:20" ht="12.75">
      <c r="A149" s="129">
        <v>633</v>
      </c>
      <c r="B149" s="47" t="s">
        <v>25</v>
      </c>
      <c r="C149" s="128" t="s">
        <v>127</v>
      </c>
      <c r="D149" s="126">
        <v>571</v>
      </c>
      <c r="E149" s="123"/>
      <c r="F149" s="126">
        <v>571</v>
      </c>
      <c r="G149" s="83"/>
      <c r="H149" s="126">
        <v>571</v>
      </c>
      <c r="I149" s="51"/>
      <c r="J149" s="178">
        <v>0</v>
      </c>
      <c r="K149" s="106">
        <v>0</v>
      </c>
      <c r="L149" s="106">
        <v>0</v>
      </c>
      <c r="M149" s="106"/>
      <c r="N149" s="106"/>
      <c r="O149" s="106">
        <v>0</v>
      </c>
      <c r="P149" s="106"/>
      <c r="Q149" s="106">
        <v>0</v>
      </c>
      <c r="R149" s="106"/>
      <c r="S149" s="106">
        <v>0</v>
      </c>
      <c r="T149" s="106"/>
    </row>
    <row r="150" spans="1:20" ht="12.75">
      <c r="A150" s="68">
        <v>633</v>
      </c>
      <c r="B150" s="84" t="s">
        <v>51</v>
      </c>
      <c r="C150" s="69" t="s">
        <v>128</v>
      </c>
      <c r="D150" s="149">
        <v>2600</v>
      </c>
      <c r="E150" s="181"/>
      <c r="F150" s="149">
        <v>2600</v>
      </c>
      <c r="G150" s="83"/>
      <c r="H150" s="149">
        <v>2600</v>
      </c>
      <c r="I150" s="51"/>
      <c r="J150" s="182">
        <v>0</v>
      </c>
      <c r="K150" s="183">
        <v>0</v>
      </c>
      <c r="L150" s="183">
        <v>0</v>
      </c>
      <c r="M150" s="183"/>
      <c r="N150" s="183"/>
      <c r="O150" s="183">
        <v>0</v>
      </c>
      <c r="P150" s="183"/>
      <c r="Q150" s="183">
        <v>0</v>
      </c>
      <c r="R150" s="183"/>
      <c r="S150" s="183">
        <v>0</v>
      </c>
      <c r="T150" s="183"/>
    </row>
    <row r="151" spans="1:20" ht="12.75">
      <c r="A151" s="129">
        <v>633</v>
      </c>
      <c r="B151" s="47" t="s">
        <v>51</v>
      </c>
      <c r="C151" s="128" t="s">
        <v>128</v>
      </c>
      <c r="D151" s="126">
        <v>266</v>
      </c>
      <c r="E151" s="123"/>
      <c r="F151" s="126">
        <v>266</v>
      </c>
      <c r="G151" s="83"/>
      <c r="H151" s="126">
        <v>3121</v>
      </c>
      <c r="I151" s="51"/>
      <c r="J151" s="178">
        <v>100</v>
      </c>
      <c r="K151" s="106">
        <v>50</v>
      </c>
      <c r="L151" s="106">
        <v>400</v>
      </c>
      <c r="M151" s="106"/>
      <c r="N151" s="106"/>
      <c r="O151" s="106">
        <v>0</v>
      </c>
      <c r="P151" s="106"/>
      <c r="Q151" s="106">
        <v>0</v>
      </c>
      <c r="R151" s="106"/>
      <c r="S151" s="106"/>
      <c r="T151" s="106"/>
    </row>
    <row r="152" spans="1:20" ht="12.75">
      <c r="A152" s="152">
        <v>633</v>
      </c>
      <c r="B152" s="89" t="s">
        <v>31</v>
      </c>
      <c r="C152" s="125" t="s">
        <v>100</v>
      </c>
      <c r="D152" s="126">
        <v>0</v>
      </c>
      <c r="E152" s="123"/>
      <c r="F152" s="126"/>
      <c r="G152" s="83"/>
      <c r="H152" s="126">
        <v>68</v>
      </c>
      <c r="I152" s="51"/>
      <c r="J152" s="178">
        <v>100</v>
      </c>
      <c r="K152" s="106">
        <v>169.35</v>
      </c>
      <c r="L152" s="106">
        <v>100</v>
      </c>
      <c r="M152" s="106"/>
      <c r="N152" s="106"/>
      <c r="O152" s="106">
        <v>0</v>
      </c>
      <c r="P152" s="106"/>
      <c r="Q152" s="106">
        <v>22.22</v>
      </c>
      <c r="R152" s="106"/>
      <c r="S152" s="106">
        <v>22.22</v>
      </c>
      <c r="T152" s="106"/>
    </row>
    <row r="153" spans="1:20" ht="12.75">
      <c r="A153" s="129">
        <v>633</v>
      </c>
      <c r="B153" s="47" t="s">
        <v>37</v>
      </c>
      <c r="C153" s="128" t="s">
        <v>433</v>
      </c>
      <c r="D153" s="126"/>
      <c r="E153" s="123"/>
      <c r="F153" s="126"/>
      <c r="G153" s="83"/>
      <c r="H153" s="126"/>
      <c r="I153" s="51"/>
      <c r="J153" s="127">
        <v>0</v>
      </c>
      <c r="K153" s="106">
        <v>0</v>
      </c>
      <c r="L153" s="106">
        <v>0</v>
      </c>
      <c r="M153" s="106"/>
      <c r="N153" s="106"/>
      <c r="O153" s="106">
        <v>0</v>
      </c>
      <c r="P153" s="106"/>
      <c r="Q153" s="106">
        <v>240</v>
      </c>
      <c r="R153" s="106"/>
      <c r="S153" s="106">
        <v>240</v>
      </c>
      <c r="T153" s="106"/>
    </row>
    <row r="154" spans="1:20" ht="12.75">
      <c r="A154" s="184">
        <v>634</v>
      </c>
      <c r="B154" s="104"/>
      <c r="C154" s="39" t="s">
        <v>118</v>
      </c>
      <c r="D154" s="49">
        <v>89</v>
      </c>
      <c r="E154" s="34"/>
      <c r="F154" s="49">
        <v>184</v>
      </c>
      <c r="G154" s="83"/>
      <c r="H154" s="49">
        <f>H155+H157</f>
        <v>267</v>
      </c>
      <c r="I154" s="51"/>
      <c r="J154" s="52">
        <v>550</v>
      </c>
      <c r="K154" s="52">
        <f aca="true" t="shared" si="12" ref="K154:Q154">K155+K157+K158</f>
        <v>405.24</v>
      </c>
      <c r="L154" s="52">
        <f t="shared" si="12"/>
        <v>700</v>
      </c>
      <c r="M154" s="52">
        <f t="shared" si="12"/>
        <v>0</v>
      </c>
      <c r="N154" s="52"/>
      <c r="O154" s="52">
        <f t="shared" si="12"/>
        <v>467.91</v>
      </c>
      <c r="P154" s="52"/>
      <c r="Q154" s="52">
        <f t="shared" si="12"/>
        <v>586.8299999999999</v>
      </c>
      <c r="R154" s="52"/>
      <c r="S154" s="52">
        <f>S155+S157+S158+S156</f>
        <v>848.53</v>
      </c>
      <c r="T154" s="52"/>
    </row>
    <row r="155" spans="1:20" ht="12.75">
      <c r="A155" s="31">
        <v>634</v>
      </c>
      <c r="B155" s="47" t="s">
        <v>25</v>
      </c>
      <c r="C155" s="128" t="s">
        <v>119</v>
      </c>
      <c r="D155" s="126">
        <v>89</v>
      </c>
      <c r="E155" s="123"/>
      <c r="F155" s="126">
        <v>89</v>
      </c>
      <c r="G155" s="83"/>
      <c r="H155" s="126">
        <v>172</v>
      </c>
      <c r="I155" s="51"/>
      <c r="J155" s="178">
        <v>250</v>
      </c>
      <c r="K155" s="106">
        <v>116.42</v>
      </c>
      <c r="L155" s="106">
        <v>250</v>
      </c>
      <c r="M155" s="106">
        <v>0</v>
      </c>
      <c r="N155" s="106"/>
      <c r="O155" s="106">
        <v>173.25</v>
      </c>
      <c r="P155" s="106"/>
      <c r="Q155" s="106">
        <v>292.17</v>
      </c>
      <c r="R155" s="106"/>
      <c r="S155" s="106">
        <v>274.17</v>
      </c>
      <c r="T155" s="106"/>
    </row>
    <row r="156" spans="1:20" ht="12.75">
      <c r="A156" s="31">
        <v>634</v>
      </c>
      <c r="B156" s="47" t="s">
        <v>27</v>
      </c>
      <c r="C156" s="128" t="s">
        <v>442</v>
      </c>
      <c r="D156" s="126"/>
      <c r="E156" s="123"/>
      <c r="F156" s="126"/>
      <c r="G156" s="83"/>
      <c r="H156" s="126"/>
      <c r="I156" s="51"/>
      <c r="J156" s="178"/>
      <c r="K156" s="106"/>
      <c r="L156" s="106"/>
      <c r="M156" s="106"/>
      <c r="N156" s="106"/>
      <c r="O156" s="106"/>
      <c r="P156" s="106"/>
      <c r="Q156" s="106"/>
      <c r="R156" s="106"/>
      <c r="S156" s="106">
        <v>142</v>
      </c>
      <c r="T156" s="106"/>
    </row>
    <row r="157" spans="1:20" ht="12.75">
      <c r="A157" s="31">
        <v>634</v>
      </c>
      <c r="B157" s="47" t="s">
        <v>51</v>
      </c>
      <c r="C157" s="128" t="s">
        <v>130</v>
      </c>
      <c r="D157" s="126">
        <v>0</v>
      </c>
      <c r="E157" s="123"/>
      <c r="F157" s="126">
        <v>95</v>
      </c>
      <c r="G157" s="83"/>
      <c r="H157" s="126">
        <v>95</v>
      </c>
      <c r="I157" s="51"/>
      <c r="J157" s="178">
        <v>200</v>
      </c>
      <c r="K157" s="106">
        <v>128.16</v>
      </c>
      <c r="L157" s="106">
        <v>250</v>
      </c>
      <c r="M157" s="106">
        <v>0</v>
      </c>
      <c r="N157" s="106"/>
      <c r="O157" s="106">
        <v>156.96</v>
      </c>
      <c r="P157" s="106"/>
      <c r="Q157" s="106">
        <v>156.96</v>
      </c>
      <c r="R157" s="106"/>
      <c r="S157" s="106">
        <v>156.96</v>
      </c>
      <c r="T157" s="106"/>
    </row>
    <row r="158" spans="1:20" ht="12.75">
      <c r="A158" s="31">
        <v>634</v>
      </c>
      <c r="B158" s="47" t="s">
        <v>16</v>
      </c>
      <c r="C158" s="128" t="s">
        <v>121</v>
      </c>
      <c r="D158" s="126"/>
      <c r="E158" s="123"/>
      <c r="F158" s="126"/>
      <c r="G158" s="83"/>
      <c r="H158" s="126"/>
      <c r="I158" s="51"/>
      <c r="J158" s="178">
        <v>100</v>
      </c>
      <c r="K158" s="106">
        <v>160.66</v>
      </c>
      <c r="L158" s="106">
        <v>200</v>
      </c>
      <c r="M158" s="106">
        <v>0</v>
      </c>
      <c r="N158" s="106"/>
      <c r="O158" s="106">
        <v>137.7</v>
      </c>
      <c r="P158" s="106"/>
      <c r="Q158" s="106">
        <v>137.7</v>
      </c>
      <c r="R158" s="106"/>
      <c r="S158" s="106">
        <v>275.4</v>
      </c>
      <c r="T158" s="106"/>
    </row>
    <row r="159" spans="1:20" ht="12.75">
      <c r="A159" s="129">
        <v>635</v>
      </c>
      <c r="B159" s="47"/>
      <c r="C159" s="128" t="s">
        <v>102</v>
      </c>
      <c r="D159" s="49">
        <v>204</v>
      </c>
      <c r="E159" s="34"/>
      <c r="F159" s="49">
        <v>204</v>
      </c>
      <c r="G159" s="83"/>
      <c r="H159" s="49">
        <v>358</v>
      </c>
      <c r="I159" s="51"/>
      <c r="J159" s="52">
        <v>50</v>
      </c>
      <c r="K159" s="52">
        <v>0</v>
      </c>
      <c r="L159" s="52">
        <v>50</v>
      </c>
      <c r="M159" s="52">
        <v>0</v>
      </c>
      <c r="N159" s="52"/>
      <c r="O159" s="52">
        <v>0</v>
      </c>
      <c r="P159" s="52"/>
      <c r="Q159" s="52">
        <v>0</v>
      </c>
      <c r="R159" s="52"/>
      <c r="S159" s="52"/>
      <c r="T159" s="52"/>
    </row>
    <row r="160" spans="1:20" ht="12.75">
      <c r="A160" s="129">
        <v>637</v>
      </c>
      <c r="B160" s="47" t="s">
        <v>77</v>
      </c>
      <c r="C160" s="128" t="s">
        <v>131</v>
      </c>
      <c r="D160" s="49">
        <v>1712</v>
      </c>
      <c r="E160" s="34"/>
      <c r="F160" s="49">
        <v>1835</v>
      </c>
      <c r="G160" s="83"/>
      <c r="H160" s="49">
        <v>1835</v>
      </c>
      <c r="I160" s="51"/>
      <c r="J160" s="52">
        <v>0</v>
      </c>
      <c r="K160" s="52">
        <v>0</v>
      </c>
      <c r="L160" s="52">
        <v>0</v>
      </c>
      <c r="M160" s="52">
        <v>0</v>
      </c>
      <c r="N160" s="52"/>
      <c r="O160" s="52"/>
      <c r="P160" s="52"/>
      <c r="Q160" s="52">
        <v>0</v>
      </c>
      <c r="R160" s="52"/>
      <c r="S160" s="52"/>
      <c r="T160" s="52"/>
    </row>
    <row r="161" spans="1:20" ht="12.75">
      <c r="A161" s="129">
        <v>637</v>
      </c>
      <c r="B161" s="47"/>
      <c r="C161" s="128" t="s">
        <v>123</v>
      </c>
      <c r="D161" s="49">
        <v>496</v>
      </c>
      <c r="E161" s="34"/>
      <c r="F161" s="49">
        <v>496</v>
      </c>
      <c r="G161" s="83"/>
      <c r="H161" s="49">
        <v>496</v>
      </c>
      <c r="I161" s="51"/>
      <c r="J161" s="52">
        <v>500</v>
      </c>
      <c r="K161" s="52">
        <v>522.72</v>
      </c>
      <c r="L161" s="52">
        <v>500</v>
      </c>
      <c r="M161" s="52">
        <v>660</v>
      </c>
      <c r="N161" s="52"/>
      <c r="O161" s="52">
        <v>898.99</v>
      </c>
      <c r="P161" s="52"/>
      <c r="Q161" s="52">
        <v>898.99</v>
      </c>
      <c r="R161" s="52"/>
      <c r="S161" s="52">
        <v>1048.99</v>
      </c>
      <c r="T161" s="52"/>
    </row>
    <row r="162" spans="1:20" s="59" customFormat="1" ht="12.75">
      <c r="A162" s="122">
        <v>642</v>
      </c>
      <c r="B162" s="80" t="s">
        <v>27</v>
      </c>
      <c r="C162" s="80" t="s">
        <v>132</v>
      </c>
      <c r="D162" s="34">
        <v>0</v>
      </c>
      <c r="E162" s="34"/>
      <c r="F162" s="34">
        <v>0</v>
      </c>
      <c r="G162" s="36"/>
      <c r="H162" s="123">
        <v>0</v>
      </c>
      <c r="I162" s="81"/>
      <c r="J162" s="121">
        <v>0</v>
      </c>
      <c r="K162" s="121">
        <v>0</v>
      </c>
      <c r="L162" s="121">
        <v>0</v>
      </c>
      <c r="M162" s="121">
        <v>2000</v>
      </c>
      <c r="N162" s="121"/>
      <c r="O162" s="121">
        <v>2000</v>
      </c>
      <c r="P162" s="121"/>
      <c r="Q162" s="121">
        <v>2500</v>
      </c>
      <c r="R162" s="121"/>
      <c r="S162" s="121">
        <v>9100</v>
      </c>
      <c r="T162" s="121"/>
    </row>
    <row r="163" spans="1:20" ht="12.75">
      <c r="A163" s="153" t="s">
        <v>133</v>
      </c>
      <c r="B163" s="154"/>
      <c r="C163" s="155" t="s">
        <v>134</v>
      </c>
      <c r="D163" s="156">
        <f>D125+D146</f>
        <v>18062</v>
      </c>
      <c r="E163" s="157">
        <v>36.96</v>
      </c>
      <c r="F163" s="156">
        <f>F125+F146</f>
        <v>31809</v>
      </c>
      <c r="G163" s="158">
        <v>65.09</v>
      </c>
      <c r="H163" s="156">
        <f>H125+H146</f>
        <v>46132.39</v>
      </c>
      <c r="I163" s="171">
        <v>94.4</v>
      </c>
      <c r="J163" s="185">
        <f aca="true" t="shared" si="13" ref="J163:S163">J146+J125</f>
        <v>57728</v>
      </c>
      <c r="K163" s="185">
        <f t="shared" si="13"/>
        <v>57192.850000000006</v>
      </c>
      <c r="L163" s="185">
        <f t="shared" si="13"/>
        <v>57680</v>
      </c>
      <c r="M163" s="185">
        <f t="shared" si="13"/>
        <v>17243.21</v>
      </c>
      <c r="N163" s="185">
        <f>M163/L163*100</f>
        <v>29.894608183079058</v>
      </c>
      <c r="O163" s="185">
        <f t="shared" si="13"/>
        <v>32383.709999999995</v>
      </c>
      <c r="P163" s="658">
        <f>O163/L163*100</f>
        <v>56.143741331484044</v>
      </c>
      <c r="Q163" s="185">
        <f t="shared" si="13"/>
        <v>47084.82</v>
      </c>
      <c r="R163" s="185">
        <f>Q163/L163*100</f>
        <v>81.63110263522884</v>
      </c>
      <c r="S163" s="185">
        <f t="shared" si="13"/>
        <v>77343.93000000001</v>
      </c>
      <c r="T163" s="185"/>
    </row>
    <row r="164" spans="1:20" ht="12.75">
      <c r="A164" s="186"/>
      <c r="B164" s="187"/>
      <c r="C164" s="188"/>
      <c r="D164" s="189"/>
      <c r="E164" s="190"/>
      <c r="F164" s="189"/>
      <c r="G164" s="191"/>
      <c r="H164" s="189"/>
      <c r="I164" s="192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</row>
    <row r="165" spans="1:20" ht="12.75">
      <c r="A165" s="186"/>
      <c r="B165" s="187"/>
      <c r="C165" s="188"/>
      <c r="D165" s="189"/>
      <c r="E165" s="190"/>
      <c r="F165" s="189"/>
      <c r="G165" s="191"/>
      <c r="H165" s="189"/>
      <c r="I165" s="192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</row>
    <row r="166" spans="1:20" ht="12.75">
      <c r="A166" s="186"/>
      <c r="B166" s="187"/>
      <c r="C166" s="188"/>
      <c r="D166" s="189"/>
      <c r="E166" s="190"/>
      <c r="F166" s="189"/>
      <c r="G166" s="191"/>
      <c r="H166" s="189"/>
      <c r="I166" s="192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</row>
    <row r="167" spans="1:20" ht="12.75">
      <c r="A167" s="186"/>
      <c r="B167" s="187"/>
      <c r="C167" s="188"/>
      <c r="D167" s="189"/>
      <c r="E167" s="190"/>
      <c r="F167" s="189"/>
      <c r="G167" s="191"/>
      <c r="H167" s="189"/>
      <c r="I167" s="192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</row>
    <row r="168" spans="1:20" ht="12.75">
      <c r="A168" s="186"/>
      <c r="B168" s="187"/>
      <c r="C168" s="188"/>
      <c r="D168" s="189"/>
      <c r="E168" s="190"/>
      <c r="F168" s="189"/>
      <c r="G168" s="191"/>
      <c r="H168" s="189"/>
      <c r="I168" s="192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</row>
    <row r="169" spans="1:20" ht="12.75">
      <c r="A169" s="186"/>
      <c r="B169" s="187"/>
      <c r="C169" s="188"/>
      <c r="D169" s="189"/>
      <c r="E169" s="190"/>
      <c r="F169" s="189"/>
      <c r="G169" s="191"/>
      <c r="H169" s="189"/>
      <c r="I169" s="192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</row>
    <row r="170" spans="1:20" ht="12" customHeight="1">
      <c r="A170" s="186"/>
      <c r="B170" s="187"/>
      <c r="C170" s="188"/>
      <c r="D170" s="189"/>
      <c r="E170" s="190"/>
      <c r="F170" s="189"/>
      <c r="G170" s="191"/>
      <c r="H170" s="189"/>
      <c r="I170" s="192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</row>
    <row r="171" spans="1:20" ht="12" customHeight="1">
      <c r="A171" s="186"/>
      <c r="B171" s="187"/>
      <c r="C171" s="188"/>
      <c r="D171" s="189"/>
      <c r="E171" s="190"/>
      <c r="F171" s="189"/>
      <c r="G171" s="191"/>
      <c r="H171" s="189"/>
      <c r="I171" s="192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</row>
    <row r="172" spans="1:20" ht="12" customHeight="1">
      <c r="A172" s="186"/>
      <c r="B172" s="187"/>
      <c r="C172" s="188"/>
      <c r="D172" s="189"/>
      <c r="E172" s="190"/>
      <c r="F172" s="189"/>
      <c r="G172" s="191"/>
      <c r="H172" s="189"/>
      <c r="I172" s="192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</row>
    <row r="173" spans="1:20" ht="12.75">
      <c r="A173" s="186"/>
      <c r="B173" s="187"/>
      <c r="C173" s="188"/>
      <c r="D173" s="189"/>
      <c r="E173" s="190"/>
      <c r="F173" s="189"/>
      <c r="G173" s="191"/>
      <c r="H173" s="189"/>
      <c r="I173" s="192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</row>
    <row r="174" spans="1:10" ht="12.75">
      <c r="A174" s="172"/>
      <c r="B174" s="39"/>
      <c r="C174" s="166"/>
      <c r="D174" s="173"/>
      <c r="E174" s="173"/>
      <c r="F174" s="173"/>
      <c r="G174" s="174"/>
      <c r="H174" s="740" t="s">
        <v>135</v>
      </c>
      <c r="I174" s="740"/>
      <c r="J174" s="194"/>
    </row>
    <row r="175" spans="1:20" ht="12.75">
      <c r="A175" s="172"/>
      <c r="B175" s="39"/>
      <c r="C175" s="166"/>
      <c r="D175" s="173"/>
      <c r="E175" s="173"/>
      <c r="F175" s="173"/>
      <c r="G175" s="174"/>
      <c r="H175" s="173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</row>
    <row r="176" spans="1:20" s="113" customFormat="1" ht="25.5">
      <c r="A176" s="11" t="s">
        <v>1</v>
      </c>
      <c r="B176" s="12"/>
      <c r="C176" s="195"/>
      <c r="D176" s="14" t="s">
        <v>4</v>
      </c>
      <c r="E176" s="15" t="s">
        <v>5</v>
      </c>
      <c r="F176" s="14" t="s">
        <v>6</v>
      </c>
      <c r="G176" s="15" t="s">
        <v>5</v>
      </c>
      <c r="H176" s="14" t="s">
        <v>7</v>
      </c>
      <c r="I176" s="15" t="s">
        <v>5</v>
      </c>
      <c r="J176" s="17" t="s">
        <v>8</v>
      </c>
      <c r="K176" s="18" t="s">
        <v>9</v>
      </c>
      <c r="L176" s="19">
        <v>2014</v>
      </c>
      <c r="M176" s="18" t="s">
        <v>10</v>
      </c>
      <c r="N176" s="20" t="s">
        <v>5</v>
      </c>
      <c r="O176" s="18" t="s">
        <v>11</v>
      </c>
      <c r="P176" s="20" t="s">
        <v>5</v>
      </c>
      <c r="Q176" s="18" t="s">
        <v>12</v>
      </c>
      <c r="R176" s="20" t="s">
        <v>5</v>
      </c>
      <c r="S176" s="18" t="s">
        <v>9</v>
      </c>
      <c r="T176" s="20" t="s">
        <v>5</v>
      </c>
    </row>
    <row r="177" spans="1:20" s="10" customFormat="1" ht="12.75">
      <c r="A177" s="196" t="s">
        <v>136</v>
      </c>
      <c r="B177" s="197"/>
      <c r="C177" s="197"/>
      <c r="D177" s="176">
        <v>24515</v>
      </c>
      <c r="E177" s="177">
        <v>30.99</v>
      </c>
      <c r="F177" s="176">
        <f>F178+F179+F180+F181+F186+F190+F191</f>
        <v>44030</v>
      </c>
      <c r="G177" s="140">
        <v>55.66</v>
      </c>
      <c r="H177" s="176">
        <f>H178+H179+H180+H181+H186+H190+H191</f>
        <v>67393</v>
      </c>
      <c r="I177" s="164">
        <v>85.2</v>
      </c>
      <c r="J177" s="139">
        <f aca="true" t="shared" si="14" ref="J177:S177">J178+J179+J180+J181+J186+J190+J191+J192+J193</f>
        <v>79270</v>
      </c>
      <c r="K177" s="139">
        <f t="shared" si="14"/>
        <v>79086.62</v>
      </c>
      <c r="L177" s="139">
        <f t="shared" si="14"/>
        <v>97970</v>
      </c>
      <c r="M177" s="139">
        <f t="shared" si="14"/>
        <v>15763.36</v>
      </c>
      <c r="N177" s="139">
        <f>M177/L177*100</f>
        <v>16.08998673063183</v>
      </c>
      <c r="O177" s="139">
        <f t="shared" si="14"/>
        <v>35073.350000000006</v>
      </c>
      <c r="P177" s="139">
        <f>O177/L177*100</f>
        <v>35.80009186485659</v>
      </c>
      <c r="Q177" s="139">
        <f t="shared" si="14"/>
        <v>53176.83</v>
      </c>
      <c r="R177" s="30">
        <f>Q177/L177*100</f>
        <v>54.278687353271415</v>
      </c>
      <c r="S177" s="139">
        <f t="shared" si="14"/>
        <v>80593.43</v>
      </c>
      <c r="T177" s="139"/>
    </row>
    <row r="178" spans="1:20" s="59" customFormat="1" ht="12.75">
      <c r="A178" s="31">
        <v>610</v>
      </c>
      <c r="B178" s="47"/>
      <c r="C178" s="33" t="s">
        <v>14</v>
      </c>
      <c r="D178" s="49">
        <v>14987</v>
      </c>
      <c r="E178" s="34"/>
      <c r="F178" s="49">
        <v>28304</v>
      </c>
      <c r="G178" s="83"/>
      <c r="H178" s="49">
        <v>42748</v>
      </c>
      <c r="I178" s="51"/>
      <c r="J178" s="52">
        <v>47000</v>
      </c>
      <c r="K178" s="52">
        <v>46057.54</v>
      </c>
      <c r="L178" s="52">
        <v>60000</v>
      </c>
      <c r="M178" s="52">
        <v>10799.16</v>
      </c>
      <c r="N178" s="52"/>
      <c r="O178" s="52">
        <v>21211.51</v>
      </c>
      <c r="P178" s="52"/>
      <c r="Q178" s="52">
        <v>31489.51</v>
      </c>
      <c r="R178" s="52"/>
      <c r="S178" s="52">
        <v>46414.7</v>
      </c>
      <c r="T178" s="52"/>
    </row>
    <row r="179" spans="1:20" ht="12.75">
      <c r="A179" s="31">
        <v>620</v>
      </c>
      <c r="B179" s="47"/>
      <c r="C179" s="128" t="s">
        <v>18</v>
      </c>
      <c r="D179" s="49">
        <v>5079</v>
      </c>
      <c r="E179" s="34"/>
      <c r="F179" s="49">
        <v>8426</v>
      </c>
      <c r="G179" s="83"/>
      <c r="H179" s="49">
        <v>13541</v>
      </c>
      <c r="I179" s="51"/>
      <c r="J179" s="52">
        <v>17300</v>
      </c>
      <c r="K179" s="52">
        <v>16668.53</v>
      </c>
      <c r="L179" s="52">
        <v>22100</v>
      </c>
      <c r="M179" s="52">
        <v>3643.36</v>
      </c>
      <c r="N179" s="52"/>
      <c r="O179" s="52">
        <v>7483.68</v>
      </c>
      <c r="P179" s="52"/>
      <c r="Q179" s="52">
        <v>11206.78</v>
      </c>
      <c r="R179" s="52"/>
      <c r="S179" s="52">
        <v>18375.96</v>
      </c>
      <c r="T179" s="52"/>
    </row>
    <row r="180" spans="1:20" ht="12.75">
      <c r="A180" s="31">
        <v>632</v>
      </c>
      <c r="B180" s="47"/>
      <c r="C180" s="128" t="s">
        <v>98</v>
      </c>
      <c r="D180" s="49">
        <v>366</v>
      </c>
      <c r="E180" s="34"/>
      <c r="F180" s="49">
        <v>765</v>
      </c>
      <c r="G180" s="83"/>
      <c r="H180" s="49">
        <v>1124</v>
      </c>
      <c r="I180" s="51"/>
      <c r="J180" s="105">
        <v>1500</v>
      </c>
      <c r="K180" s="105">
        <v>1510.25</v>
      </c>
      <c r="L180" s="105">
        <v>1800</v>
      </c>
      <c r="M180" s="105">
        <v>380.92</v>
      </c>
      <c r="N180" s="105"/>
      <c r="O180" s="105">
        <v>779.08</v>
      </c>
      <c r="P180" s="105"/>
      <c r="Q180" s="105">
        <v>1172.13</v>
      </c>
      <c r="R180" s="105"/>
      <c r="S180" s="105">
        <v>1553.4</v>
      </c>
      <c r="T180" s="105"/>
    </row>
    <row r="181" spans="1:20" ht="12.75">
      <c r="A181" s="88">
        <v>633</v>
      </c>
      <c r="B181" s="89"/>
      <c r="C181" s="125" t="s">
        <v>99</v>
      </c>
      <c r="D181" s="49">
        <v>675</v>
      </c>
      <c r="E181" s="34"/>
      <c r="F181" s="49">
        <v>693</v>
      </c>
      <c r="G181" s="83"/>
      <c r="H181" s="49">
        <f>H183+H184</f>
        <v>695</v>
      </c>
      <c r="I181" s="49">
        <f>I183+I184</f>
        <v>0</v>
      </c>
      <c r="J181" s="127">
        <v>1800</v>
      </c>
      <c r="K181" s="127">
        <f>K182+K183+K184</f>
        <v>2638.52</v>
      </c>
      <c r="L181" s="127">
        <f>L182+L183+L184</f>
        <v>2300</v>
      </c>
      <c r="M181" s="127">
        <f>M182+M183+M184+M185</f>
        <v>200.31</v>
      </c>
      <c r="N181" s="127"/>
      <c r="O181" s="127">
        <f>O182+O183+O184+O185</f>
        <v>2204.6800000000003</v>
      </c>
      <c r="P181" s="127"/>
      <c r="Q181" s="127">
        <f>Q182+Q183+Q184+Q185</f>
        <v>3393.6899999999996</v>
      </c>
      <c r="R181" s="127"/>
      <c r="S181" s="127">
        <f>S182+S183+S184+S185</f>
        <v>5112.8099999999995</v>
      </c>
      <c r="T181" s="127"/>
    </row>
    <row r="182" spans="1:20" ht="12.75">
      <c r="A182" s="31">
        <v>633</v>
      </c>
      <c r="B182" s="47" t="s">
        <v>51</v>
      </c>
      <c r="C182" s="128" t="s">
        <v>137</v>
      </c>
      <c r="D182" s="49"/>
      <c r="E182" s="34"/>
      <c r="F182" s="49"/>
      <c r="G182" s="83"/>
      <c r="H182" s="49"/>
      <c r="I182" s="49"/>
      <c r="J182" s="106">
        <v>500</v>
      </c>
      <c r="K182" s="106">
        <v>1400</v>
      </c>
      <c r="L182" s="106">
        <v>1000</v>
      </c>
      <c r="M182" s="106">
        <v>0</v>
      </c>
      <c r="N182" s="106"/>
      <c r="O182" s="106">
        <v>382.8</v>
      </c>
      <c r="P182" s="106"/>
      <c r="Q182" s="106">
        <v>382.8</v>
      </c>
      <c r="R182" s="106"/>
      <c r="S182" s="106">
        <v>502.7</v>
      </c>
      <c r="T182" s="106"/>
    </row>
    <row r="183" spans="1:20" ht="12.75">
      <c r="A183" s="79">
        <v>633</v>
      </c>
      <c r="B183" s="97" t="s">
        <v>31</v>
      </c>
      <c r="C183" s="80" t="s">
        <v>100</v>
      </c>
      <c r="D183" s="126">
        <v>485</v>
      </c>
      <c r="E183" s="123"/>
      <c r="F183" s="126">
        <v>513</v>
      </c>
      <c r="G183" s="83"/>
      <c r="H183" s="126">
        <v>513</v>
      </c>
      <c r="I183" s="51"/>
      <c r="J183" s="106">
        <v>1100</v>
      </c>
      <c r="K183" s="106">
        <v>1103.5</v>
      </c>
      <c r="L183" s="106">
        <v>800</v>
      </c>
      <c r="M183" s="106">
        <v>81.92</v>
      </c>
      <c r="N183" s="106"/>
      <c r="O183" s="106">
        <v>710.38</v>
      </c>
      <c r="P183" s="106"/>
      <c r="Q183" s="106">
        <v>710.38</v>
      </c>
      <c r="R183" s="106"/>
      <c r="S183" s="106">
        <v>1557.04</v>
      </c>
      <c r="T183" s="106"/>
    </row>
    <row r="184" spans="1:20" ht="12.75">
      <c r="A184" s="129">
        <v>633</v>
      </c>
      <c r="B184" s="47" t="s">
        <v>37</v>
      </c>
      <c r="C184" s="128" t="s">
        <v>138</v>
      </c>
      <c r="D184" s="126">
        <v>180</v>
      </c>
      <c r="E184" s="123"/>
      <c r="F184" s="126">
        <v>180</v>
      </c>
      <c r="G184" s="83"/>
      <c r="H184" s="126">
        <v>182</v>
      </c>
      <c r="I184" s="51"/>
      <c r="J184" s="106">
        <v>200</v>
      </c>
      <c r="K184" s="106">
        <v>135.02</v>
      </c>
      <c r="L184" s="106">
        <v>500</v>
      </c>
      <c r="M184" s="106">
        <v>0</v>
      </c>
      <c r="N184" s="106"/>
      <c r="O184" s="106">
        <v>52.1</v>
      </c>
      <c r="P184" s="106"/>
      <c r="Q184" s="106">
        <v>52.1</v>
      </c>
      <c r="R184" s="106"/>
      <c r="S184" s="106">
        <v>77.8</v>
      </c>
      <c r="T184" s="106"/>
    </row>
    <row r="185" spans="1:20" ht="12.75">
      <c r="A185" s="184">
        <v>633</v>
      </c>
      <c r="B185" s="104" t="s">
        <v>74</v>
      </c>
      <c r="C185" s="39" t="s">
        <v>139</v>
      </c>
      <c r="D185" s="126"/>
      <c r="E185" s="123"/>
      <c r="F185" s="126"/>
      <c r="G185" s="83"/>
      <c r="H185" s="126"/>
      <c r="I185" s="51"/>
      <c r="J185" s="106"/>
      <c r="K185" s="106"/>
      <c r="L185" s="106">
        <v>0</v>
      </c>
      <c r="M185" s="106">
        <v>118.39</v>
      </c>
      <c r="N185" s="106"/>
      <c r="O185" s="106">
        <v>1059.4</v>
      </c>
      <c r="P185" s="106"/>
      <c r="Q185" s="106">
        <v>2248.41</v>
      </c>
      <c r="R185" s="106"/>
      <c r="S185" s="106">
        <v>2975.27</v>
      </c>
      <c r="T185" s="106"/>
    </row>
    <row r="186" spans="1:20" ht="12.75">
      <c r="A186" s="184">
        <v>634</v>
      </c>
      <c r="B186" s="104"/>
      <c r="C186" s="39" t="s">
        <v>118</v>
      </c>
      <c r="D186" s="49">
        <v>2423</v>
      </c>
      <c r="E186" s="34"/>
      <c r="F186" s="49">
        <v>4405</v>
      </c>
      <c r="G186" s="83"/>
      <c r="H186" s="49">
        <f>H187+H188+H189</f>
        <v>7307</v>
      </c>
      <c r="I186" s="51"/>
      <c r="J186" s="52">
        <v>7300</v>
      </c>
      <c r="K186" s="52">
        <f aca="true" t="shared" si="15" ref="K186:S186">K187+K188+K189</f>
        <v>7136.530000000001</v>
      </c>
      <c r="L186" s="52">
        <f t="shared" si="15"/>
        <v>8000</v>
      </c>
      <c r="M186" s="52">
        <f t="shared" si="15"/>
        <v>507.02</v>
      </c>
      <c r="N186" s="52"/>
      <c r="O186" s="52">
        <f t="shared" si="15"/>
        <v>1278.38</v>
      </c>
      <c r="P186" s="52"/>
      <c r="Q186" s="52">
        <f t="shared" si="15"/>
        <v>3024.23</v>
      </c>
      <c r="R186" s="52"/>
      <c r="S186" s="52">
        <f t="shared" si="15"/>
        <v>5002.5</v>
      </c>
      <c r="T186" s="52"/>
    </row>
    <row r="187" spans="1:20" ht="12.75">
      <c r="A187" s="31">
        <v>634</v>
      </c>
      <c r="B187" s="47" t="s">
        <v>25</v>
      </c>
      <c r="C187" s="128" t="s">
        <v>119</v>
      </c>
      <c r="D187" s="126">
        <v>542</v>
      </c>
      <c r="E187" s="123"/>
      <c r="F187" s="126">
        <v>1892</v>
      </c>
      <c r="G187" s="83"/>
      <c r="H187" s="126">
        <v>3829</v>
      </c>
      <c r="I187" s="51"/>
      <c r="J187" s="106">
        <v>4500</v>
      </c>
      <c r="K187" s="106">
        <v>4546.09</v>
      </c>
      <c r="L187" s="106">
        <v>5000</v>
      </c>
      <c r="M187" s="106">
        <v>142.72</v>
      </c>
      <c r="N187" s="106"/>
      <c r="O187" s="106">
        <v>588.23</v>
      </c>
      <c r="P187" s="106"/>
      <c r="Q187" s="106">
        <v>1241.01</v>
      </c>
      <c r="R187" s="106"/>
      <c r="S187" s="106">
        <v>2011.05</v>
      </c>
      <c r="T187" s="106"/>
    </row>
    <row r="188" spans="1:20" ht="12.75">
      <c r="A188" s="31">
        <v>634</v>
      </c>
      <c r="B188" s="47" t="s">
        <v>16</v>
      </c>
      <c r="C188" s="128" t="s">
        <v>121</v>
      </c>
      <c r="D188" s="126">
        <v>765</v>
      </c>
      <c r="E188" s="123"/>
      <c r="F188" s="126">
        <v>765</v>
      </c>
      <c r="G188" s="83"/>
      <c r="H188" s="126">
        <v>885</v>
      </c>
      <c r="I188" s="51"/>
      <c r="J188" s="106">
        <v>300</v>
      </c>
      <c r="K188" s="106">
        <v>39.38</v>
      </c>
      <c r="L188" s="106">
        <v>500</v>
      </c>
      <c r="M188" s="106">
        <v>0</v>
      </c>
      <c r="N188" s="106"/>
      <c r="O188" s="106">
        <v>33.75</v>
      </c>
      <c r="P188" s="106"/>
      <c r="Q188" s="106">
        <v>33.75</v>
      </c>
      <c r="R188" s="106"/>
      <c r="S188" s="106">
        <v>67.5</v>
      </c>
      <c r="T188" s="106"/>
    </row>
    <row r="189" spans="1:20" ht="12.75">
      <c r="A189" s="31">
        <v>634</v>
      </c>
      <c r="B189" s="47" t="s">
        <v>27</v>
      </c>
      <c r="C189" s="128" t="s">
        <v>120</v>
      </c>
      <c r="D189" s="126">
        <v>1116</v>
      </c>
      <c r="E189" s="123"/>
      <c r="F189" s="126">
        <v>1748</v>
      </c>
      <c r="G189" s="83"/>
      <c r="H189" s="126">
        <v>2593</v>
      </c>
      <c r="I189" s="51"/>
      <c r="J189" s="106">
        <v>2500</v>
      </c>
      <c r="K189" s="106">
        <v>2551.06</v>
      </c>
      <c r="L189" s="106">
        <v>2500</v>
      </c>
      <c r="M189" s="106">
        <v>364.3</v>
      </c>
      <c r="N189" s="106"/>
      <c r="O189" s="106">
        <v>656.4</v>
      </c>
      <c r="P189" s="106"/>
      <c r="Q189" s="106">
        <v>1749.47</v>
      </c>
      <c r="R189" s="106"/>
      <c r="S189" s="106">
        <v>2923.95</v>
      </c>
      <c r="T189" s="106"/>
    </row>
    <row r="190" spans="1:20" ht="12.75">
      <c r="A190" s="152">
        <v>635</v>
      </c>
      <c r="B190" s="89"/>
      <c r="C190" s="125" t="s">
        <v>102</v>
      </c>
      <c r="D190" s="49">
        <v>887</v>
      </c>
      <c r="E190" s="34"/>
      <c r="F190" s="49">
        <v>1269</v>
      </c>
      <c r="G190" s="83"/>
      <c r="H190" s="49">
        <v>1810</v>
      </c>
      <c r="I190" s="51"/>
      <c r="J190" s="52">
        <v>3500</v>
      </c>
      <c r="K190" s="52">
        <v>4051.94</v>
      </c>
      <c r="L190" s="52">
        <v>3500</v>
      </c>
      <c r="M190" s="52">
        <v>89.23</v>
      </c>
      <c r="N190" s="52"/>
      <c r="O190" s="52">
        <v>1972.66</v>
      </c>
      <c r="P190" s="52"/>
      <c r="Q190" s="52">
        <v>2747.13</v>
      </c>
      <c r="R190" s="52"/>
      <c r="S190" s="52">
        <v>3905.42</v>
      </c>
      <c r="T190" s="52"/>
    </row>
    <row r="191" spans="1:20" ht="12.75">
      <c r="A191" s="129">
        <v>637</v>
      </c>
      <c r="B191" s="47"/>
      <c r="C191" s="128" t="s">
        <v>140</v>
      </c>
      <c r="D191" s="49">
        <v>98</v>
      </c>
      <c r="E191" s="34"/>
      <c r="F191" s="49">
        <v>168</v>
      </c>
      <c r="G191" s="83"/>
      <c r="H191" s="49">
        <v>168</v>
      </c>
      <c r="I191" s="51"/>
      <c r="J191" s="52">
        <v>270</v>
      </c>
      <c r="K191" s="52">
        <v>467.79</v>
      </c>
      <c r="L191" s="52">
        <v>270</v>
      </c>
      <c r="M191" s="52">
        <v>143.36</v>
      </c>
      <c r="N191" s="52"/>
      <c r="O191" s="52">
        <v>143.36</v>
      </c>
      <c r="P191" s="52"/>
      <c r="Q191" s="52">
        <v>143.36</v>
      </c>
      <c r="R191" s="52"/>
      <c r="S191" s="52">
        <v>228.64</v>
      </c>
      <c r="T191" s="52"/>
    </row>
    <row r="192" spans="1:20" ht="12.75">
      <c r="A192" s="152">
        <v>642</v>
      </c>
      <c r="B192" s="89" t="s">
        <v>41</v>
      </c>
      <c r="C192" s="125" t="s">
        <v>141</v>
      </c>
      <c r="D192" s="49"/>
      <c r="E192" s="34"/>
      <c r="F192" s="49"/>
      <c r="G192" s="83"/>
      <c r="H192" s="49"/>
      <c r="I192" s="51"/>
      <c r="J192" s="52">
        <v>500</v>
      </c>
      <c r="K192" s="52">
        <v>478</v>
      </c>
      <c r="L192" s="52">
        <v>0</v>
      </c>
      <c r="M192" s="52">
        <v>0</v>
      </c>
      <c r="N192" s="52"/>
      <c r="O192" s="52">
        <v>0</v>
      </c>
      <c r="P192" s="52"/>
      <c r="Q192" s="52">
        <v>0</v>
      </c>
      <c r="R192" s="52"/>
      <c r="S192" s="52">
        <v>0</v>
      </c>
      <c r="T192" s="52"/>
    </row>
    <row r="193" spans="1:20" ht="12.75">
      <c r="A193" s="31">
        <v>642</v>
      </c>
      <c r="B193" s="47" t="s">
        <v>74</v>
      </c>
      <c r="C193" s="128" t="s">
        <v>125</v>
      </c>
      <c r="D193" s="49">
        <v>122</v>
      </c>
      <c r="E193" s="34"/>
      <c r="F193" s="49">
        <v>122</v>
      </c>
      <c r="G193" s="83"/>
      <c r="H193" s="49">
        <v>122</v>
      </c>
      <c r="I193" s="51"/>
      <c r="J193" s="52">
        <v>100</v>
      </c>
      <c r="K193" s="52">
        <v>77.52</v>
      </c>
      <c r="L193" s="52">
        <v>0</v>
      </c>
      <c r="M193" s="52">
        <v>0</v>
      </c>
      <c r="N193" s="52"/>
      <c r="O193" s="52">
        <v>0</v>
      </c>
      <c r="P193" s="52"/>
      <c r="Q193" s="52">
        <v>0</v>
      </c>
      <c r="R193" s="52"/>
      <c r="S193" s="52">
        <v>0</v>
      </c>
      <c r="T193" s="52"/>
    </row>
    <row r="194" spans="1:20" ht="12.75">
      <c r="A194" s="198"/>
      <c r="B194" s="199"/>
      <c r="C194" s="200"/>
      <c r="D194" s="201"/>
      <c r="E194" s="202"/>
      <c r="F194" s="201"/>
      <c r="G194" s="203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</row>
    <row r="195" spans="1:20" s="10" customFormat="1" ht="12.75" customHeight="1">
      <c r="A195" s="204" t="s">
        <v>142</v>
      </c>
      <c r="B195" s="205"/>
      <c r="C195" s="205"/>
      <c r="D195" s="176">
        <v>5154</v>
      </c>
      <c r="E195" s="139">
        <v>51.54</v>
      </c>
      <c r="F195" s="176">
        <f>F196+F197+F198+F199+F200+F202+F203+F201</f>
        <v>9033</v>
      </c>
      <c r="G195" s="140">
        <v>74.04</v>
      </c>
      <c r="H195" s="176">
        <f>H196+H197+H198+H199+H200+H202+H203+H201</f>
        <v>12308</v>
      </c>
      <c r="I195" s="141">
        <v>100.89</v>
      </c>
      <c r="J195" s="139">
        <f aca="true" t="shared" si="16" ref="J195:S195">J196+J197+J198+J199+J200+J201+J202+J203</f>
        <v>13850</v>
      </c>
      <c r="K195" s="139">
        <f t="shared" si="16"/>
        <v>12553.840000000002</v>
      </c>
      <c r="L195" s="139">
        <f t="shared" si="16"/>
        <v>14600</v>
      </c>
      <c r="M195" s="139">
        <f t="shared" si="16"/>
        <v>2992.03</v>
      </c>
      <c r="N195" s="139">
        <f>M195/L195*100</f>
        <v>20.493356164383563</v>
      </c>
      <c r="O195" s="139">
        <f t="shared" si="16"/>
        <v>6749.5199999999995</v>
      </c>
      <c r="P195" s="139">
        <f>O195/L195*100</f>
        <v>46.229589041095885</v>
      </c>
      <c r="Q195" s="139">
        <f t="shared" si="16"/>
        <v>10876.859999999999</v>
      </c>
      <c r="R195" s="30">
        <f>Q195/L195*100</f>
        <v>74.4990410958904</v>
      </c>
      <c r="S195" s="139">
        <f t="shared" si="16"/>
        <v>15166.860000000002</v>
      </c>
      <c r="T195" s="139"/>
    </row>
    <row r="196" spans="1:20" ht="12.75">
      <c r="A196" s="31">
        <v>610</v>
      </c>
      <c r="B196" s="47"/>
      <c r="C196" s="33" t="s">
        <v>14</v>
      </c>
      <c r="D196" s="49">
        <v>1044</v>
      </c>
      <c r="E196" s="49"/>
      <c r="F196" s="49">
        <v>1972</v>
      </c>
      <c r="G196" s="83"/>
      <c r="H196" s="49">
        <v>2987</v>
      </c>
      <c r="I196" s="51"/>
      <c r="J196" s="52">
        <v>4200</v>
      </c>
      <c r="K196" s="52">
        <v>4216.36</v>
      </c>
      <c r="L196" s="52">
        <v>2500</v>
      </c>
      <c r="M196" s="52">
        <v>1195.52</v>
      </c>
      <c r="N196" s="52"/>
      <c r="O196" s="52">
        <v>2139.56</v>
      </c>
      <c r="P196" s="52"/>
      <c r="Q196" s="52">
        <v>3371.13</v>
      </c>
      <c r="R196" s="52"/>
      <c r="S196" s="52">
        <v>3489.56</v>
      </c>
      <c r="T196" s="52"/>
    </row>
    <row r="197" spans="1:20" s="59" customFormat="1" ht="12.75">
      <c r="A197" s="40">
        <v>610</v>
      </c>
      <c r="B197" s="84"/>
      <c r="C197" s="41" t="s">
        <v>143</v>
      </c>
      <c r="D197" s="86">
        <v>721</v>
      </c>
      <c r="E197" s="86"/>
      <c r="F197" s="86">
        <v>1426</v>
      </c>
      <c r="G197" s="83"/>
      <c r="H197" s="86">
        <v>2135</v>
      </c>
      <c r="I197" s="51"/>
      <c r="J197" s="206">
        <v>3300</v>
      </c>
      <c r="K197" s="206">
        <v>3226.06</v>
      </c>
      <c r="L197" s="206">
        <v>5000</v>
      </c>
      <c r="M197" s="206">
        <v>559.15</v>
      </c>
      <c r="N197" s="206"/>
      <c r="O197" s="206">
        <v>1527.65</v>
      </c>
      <c r="P197" s="206"/>
      <c r="Q197" s="206">
        <v>2114.68</v>
      </c>
      <c r="R197" s="206"/>
      <c r="S197" s="206">
        <v>4167.55</v>
      </c>
      <c r="T197" s="206"/>
    </row>
    <row r="198" spans="1:20" ht="12.75" customHeight="1">
      <c r="A198" s="31">
        <v>620</v>
      </c>
      <c r="B198" s="47"/>
      <c r="C198" s="128" t="s">
        <v>18</v>
      </c>
      <c r="D198" s="49">
        <v>253</v>
      </c>
      <c r="E198" s="49"/>
      <c r="F198" s="49">
        <v>428</v>
      </c>
      <c r="G198" s="83"/>
      <c r="H198" s="49">
        <v>691</v>
      </c>
      <c r="I198" s="51"/>
      <c r="J198" s="52">
        <v>2650</v>
      </c>
      <c r="K198" s="52">
        <v>2627.03</v>
      </c>
      <c r="L198" s="52">
        <v>1850</v>
      </c>
      <c r="M198" s="52">
        <v>654.36</v>
      </c>
      <c r="N198" s="52"/>
      <c r="O198" s="52">
        <v>1327.16</v>
      </c>
      <c r="P198" s="52"/>
      <c r="Q198" s="52">
        <v>1988.15</v>
      </c>
      <c r="R198" s="52"/>
      <c r="S198" s="52">
        <v>2625.2</v>
      </c>
      <c r="T198" s="52"/>
    </row>
    <row r="199" spans="1:20" ht="12.75" customHeight="1">
      <c r="A199" s="40">
        <v>620</v>
      </c>
      <c r="B199" s="84"/>
      <c r="C199" s="69" t="s">
        <v>144</v>
      </c>
      <c r="D199" s="86">
        <v>388</v>
      </c>
      <c r="E199" s="86"/>
      <c r="F199" s="86">
        <v>641</v>
      </c>
      <c r="G199" s="83"/>
      <c r="H199" s="86">
        <v>1022</v>
      </c>
      <c r="I199" s="51"/>
      <c r="J199" s="206">
        <v>200</v>
      </c>
      <c r="K199" s="206">
        <v>99.44</v>
      </c>
      <c r="L199" s="206">
        <v>1000</v>
      </c>
      <c r="M199" s="206">
        <v>0</v>
      </c>
      <c r="N199" s="206"/>
      <c r="O199" s="206">
        <v>0</v>
      </c>
      <c r="P199" s="206"/>
      <c r="Q199" s="206">
        <v>0</v>
      </c>
      <c r="R199" s="206"/>
      <c r="S199" s="206">
        <v>0</v>
      </c>
      <c r="T199" s="206"/>
    </row>
    <row r="200" spans="1:20" ht="12.75">
      <c r="A200" s="31">
        <v>633</v>
      </c>
      <c r="B200" s="84"/>
      <c r="C200" s="128" t="s">
        <v>145</v>
      </c>
      <c r="D200" s="49">
        <v>0</v>
      </c>
      <c r="E200" s="86"/>
      <c r="F200" s="49">
        <v>24</v>
      </c>
      <c r="G200" s="83"/>
      <c r="H200" s="49">
        <v>24</v>
      </c>
      <c r="I200" s="51"/>
      <c r="J200" s="52">
        <v>2000</v>
      </c>
      <c r="K200" s="52">
        <v>909.45</v>
      </c>
      <c r="L200" s="52">
        <v>250</v>
      </c>
      <c r="M200" s="52">
        <v>0</v>
      </c>
      <c r="N200" s="52"/>
      <c r="O200" s="52">
        <v>617.2</v>
      </c>
      <c r="P200" s="52"/>
      <c r="Q200" s="52">
        <v>550.15</v>
      </c>
      <c r="R200" s="52"/>
      <c r="S200" s="52">
        <v>1312.77</v>
      </c>
      <c r="T200" s="52"/>
    </row>
    <row r="201" spans="1:20" ht="12.75" customHeight="1">
      <c r="A201" s="40">
        <v>633</v>
      </c>
      <c r="B201" s="84"/>
      <c r="C201" s="69" t="s">
        <v>146</v>
      </c>
      <c r="D201" s="86">
        <v>2748</v>
      </c>
      <c r="E201" s="86"/>
      <c r="F201" s="86">
        <v>4542</v>
      </c>
      <c r="G201" s="83"/>
      <c r="H201" s="86">
        <v>5449</v>
      </c>
      <c r="I201" s="51"/>
      <c r="J201" s="93">
        <v>1500</v>
      </c>
      <c r="K201" s="93">
        <v>1436.5</v>
      </c>
      <c r="L201" s="93">
        <v>4000</v>
      </c>
      <c r="M201" s="93">
        <v>583</v>
      </c>
      <c r="N201" s="93"/>
      <c r="O201" s="93">
        <v>1137.95</v>
      </c>
      <c r="P201" s="93"/>
      <c r="Q201" s="93">
        <v>2852.75</v>
      </c>
      <c r="R201" s="93"/>
      <c r="S201" s="93">
        <v>3571.78</v>
      </c>
      <c r="T201" s="93"/>
    </row>
    <row r="202" spans="1:20" ht="12.75">
      <c r="A202" s="88">
        <v>634</v>
      </c>
      <c r="B202" s="89"/>
      <c r="C202" s="125" t="s">
        <v>118</v>
      </c>
      <c r="D202" s="207">
        <v>0</v>
      </c>
      <c r="E202" s="207"/>
      <c r="F202" s="207">
        <v>0</v>
      </c>
      <c r="G202" s="208"/>
      <c r="H202" s="207">
        <v>0</v>
      </c>
      <c r="I202" s="209"/>
      <c r="J202" s="210">
        <v>0</v>
      </c>
      <c r="K202" s="210">
        <v>0</v>
      </c>
      <c r="L202" s="210">
        <v>0</v>
      </c>
      <c r="M202" s="210">
        <v>0</v>
      </c>
      <c r="N202" s="210"/>
      <c r="O202" s="210"/>
      <c r="P202" s="210"/>
      <c r="Q202" s="210">
        <v>0</v>
      </c>
      <c r="R202" s="210"/>
      <c r="S202" s="210"/>
      <c r="T202" s="210"/>
    </row>
    <row r="203" spans="1:20" ht="12.75">
      <c r="A203" s="31">
        <v>637</v>
      </c>
      <c r="B203" s="47" t="s">
        <v>74</v>
      </c>
      <c r="C203" s="128" t="s">
        <v>75</v>
      </c>
      <c r="D203" s="49">
        <v>0</v>
      </c>
      <c r="E203" s="49"/>
      <c r="F203" s="49">
        <v>0</v>
      </c>
      <c r="G203" s="83"/>
      <c r="H203" s="49">
        <v>0</v>
      </c>
      <c r="I203" s="51"/>
      <c r="J203" s="52">
        <v>0</v>
      </c>
      <c r="K203" s="52">
        <v>39</v>
      </c>
      <c r="L203" s="52">
        <v>0</v>
      </c>
      <c r="M203" s="52">
        <v>0</v>
      </c>
      <c r="N203" s="52"/>
      <c r="O203" s="52"/>
      <c r="P203" s="52"/>
      <c r="Q203" s="52">
        <v>0</v>
      </c>
      <c r="R203" s="52"/>
      <c r="S203" s="52"/>
      <c r="T203" s="52"/>
    </row>
    <row r="204" spans="1:20" ht="12.75">
      <c r="A204" s="104"/>
      <c r="B204" s="104"/>
      <c r="C204" s="39"/>
      <c r="D204" s="211"/>
      <c r="E204" s="211"/>
      <c r="F204" s="211"/>
      <c r="G204" s="212"/>
      <c r="H204" s="211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</row>
    <row r="205" spans="1:20" s="215" customFormat="1" ht="11.25">
      <c r="A205" s="22" t="s">
        <v>147</v>
      </c>
      <c r="B205" s="214"/>
      <c r="C205" s="214"/>
      <c r="D205" s="176">
        <v>0</v>
      </c>
      <c r="E205" s="177">
        <v>0</v>
      </c>
      <c r="F205" s="176">
        <v>0</v>
      </c>
      <c r="G205" s="140">
        <v>0</v>
      </c>
      <c r="H205" s="176">
        <v>0</v>
      </c>
      <c r="I205" s="164">
        <v>0</v>
      </c>
      <c r="J205" s="164">
        <v>0</v>
      </c>
      <c r="K205" s="164">
        <v>0</v>
      </c>
      <c r="L205" s="164">
        <v>1000</v>
      </c>
      <c r="M205" s="164">
        <v>0</v>
      </c>
      <c r="N205" s="164">
        <f>M205/L205*100</f>
        <v>0</v>
      </c>
      <c r="O205" s="164">
        <v>0</v>
      </c>
      <c r="P205" s="139">
        <f>O205/L205*100</f>
        <v>0</v>
      </c>
      <c r="Q205" s="164">
        <v>0</v>
      </c>
      <c r="R205" s="30">
        <f>Q205/L205*100</f>
        <v>0</v>
      </c>
      <c r="S205" s="164">
        <v>0</v>
      </c>
      <c r="T205" s="164"/>
    </row>
    <row r="206" spans="1:20" ht="12.75">
      <c r="A206" s="96">
        <v>637</v>
      </c>
      <c r="B206" s="97"/>
      <c r="C206" s="80" t="s">
        <v>91</v>
      </c>
      <c r="D206" s="216">
        <v>0</v>
      </c>
      <c r="E206" s="216">
        <v>0</v>
      </c>
      <c r="F206" s="216">
        <v>0</v>
      </c>
      <c r="G206" s="217"/>
      <c r="H206" s="216">
        <v>0</v>
      </c>
      <c r="I206" s="218"/>
      <c r="J206" s="219">
        <v>0</v>
      </c>
      <c r="K206" s="219">
        <v>0</v>
      </c>
      <c r="L206" s="219"/>
      <c r="M206" s="219"/>
      <c r="N206" s="219"/>
      <c r="O206" s="219">
        <v>0</v>
      </c>
      <c r="P206" s="219"/>
      <c r="Q206" s="219">
        <v>0</v>
      </c>
      <c r="R206" s="219"/>
      <c r="S206" s="219"/>
      <c r="T206" s="219"/>
    </row>
    <row r="207" spans="1:20" ht="12.75">
      <c r="A207" s="31">
        <v>637</v>
      </c>
      <c r="B207" s="47" t="s">
        <v>29</v>
      </c>
      <c r="C207" s="128" t="s">
        <v>148</v>
      </c>
      <c r="D207" s="126">
        <v>0</v>
      </c>
      <c r="E207" s="126">
        <v>0</v>
      </c>
      <c r="F207" s="126">
        <v>0</v>
      </c>
      <c r="G207" s="83"/>
      <c r="H207" s="126">
        <v>0</v>
      </c>
      <c r="I207" s="51"/>
      <c r="J207" s="144">
        <v>0</v>
      </c>
      <c r="K207" s="144">
        <v>0</v>
      </c>
      <c r="L207" s="144">
        <v>1000</v>
      </c>
      <c r="M207" s="144">
        <v>0</v>
      </c>
      <c r="N207" s="144"/>
      <c r="O207" s="144">
        <v>0</v>
      </c>
      <c r="P207" s="144"/>
      <c r="Q207" s="144">
        <v>0</v>
      </c>
      <c r="R207" s="144"/>
      <c r="S207" s="144"/>
      <c r="T207" s="144"/>
    </row>
    <row r="208" spans="1:20" ht="12.75">
      <c r="A208" s="215"/>
      <c r="B208" s="215"/>
      <c r="C208" s="220"/>
      <c r="D208" s="133"/>
      <c r="E208" s="133"/>
      <c r="F208" s="133"/>
      <c r="G208" s="212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</row>
    <row r="209" spans="1:20" s="215" customFormat="1" ht="11.25">
      <c r="A209" s="22" t="s">
        <v>149</v>
      </c>
      <c r="B209" s="214"/>
      <c r="C209" s="214"/>
      <c r="D209" s="176">
        <f>D210+D212</f>
        <v>0</v>
      </c>
      <c r="E209" s="177">
        <v>0</v>
      </c>
      <c r="F209" s="176">
        <f>F210+F212</f>
        <v>716</v>
      </c>
      <c r="G209" s="140">
        <v>11.93</v>
      </c>
      <c r="H209" s="176">
        <f>H210+H212</f>
        <v>1002</v>
      </c>
      <c r="I209" s="164">
        <v>16.7</v>
      </c>
      <c r="J209" s="164">
        <f>J210+J211+J212</f>
        <v>30000</v>
      </c>
      <c r="K209" s="164">
        <f>K212</f>
        <v>28658.21</v>
      </c>
      <c r="L209" s="164">
        <f>L212</f>
        <v>10000</v>
      </c>
      <c r="M209" s="164">
        <f>M212</f>
        <v>0</v>
      </c>
      <c r="N209" s="164">
        <f>M209/L209*100</f>
        <v>0</v>
      </c>
      <c r="O209" s="164">
        <f>O212</f>
        <v>0</v>
      </c>
      <c r="P209" s="139">
        <f>O209/L209*100</f>
        <v>0</v>
      </c>
      <c r="Q209" s="164">
        <f>Q210+Q212</f>
        <v>3663.6000000000004</v>
      </c>
      <c r="R209" s="30">
        <f>Q209/L209*100</f>
        <v>36.636</v>
      </c>
      <c r="S209" s="164">
        <f>S212+S210</f>
        <v>27603.6</v>
      </c>
      <c r="T209" s="164"/>
    </row>
    <row r="210" spans="1:20" ht="12.75">
      <c r="A210" s="88">
        <v>633</v>
      </c>
      <c r="B210" s="89"/>
      <c r="C210" s="125" t="s">
        <v>99</v>
      </c>
      <c r="D210" s="130">
        <v>0</v>
      </c>
      <c r="E210" s="130"/>
      <c r="F210" s="130">
        <v>0</v>
      </c>
      <c r="G210" s="83"/>
      <c r="H210" s="130">
        <v>0</v>
      </c>
      <c r="I210" s="222"/>
      <c r="J210" s="144">
        <v>0</v>
      </c>
      <c r="K210" s="144">
        <v>0</v>
      </c>
      <c r="L210" s="144">
        <v>0</v>
      </c>
      <c r="M210" s="144">
        <v>0</v>
      </c>
      <c r="N210" s="144"/>
      <c r="O210" s="144">
        <v>0</v>
      </c>
      <c r="P210" s="144"/>
      <c r="Q210" s="144">
        <v>3250.8</v>
      </c>
      <c r="R210" s="144"/>
      <c r="S210" s="144">
        <v>3267.6</v>
      </c>
      <c r="T210" s="144"/>
    </row>
    <row r="211" spans="1:20" s="224" customFormat="1" ht="12.75">
      <c r="A211" s="31">
        <v>633</v>
      </c>
      <c r="B211" s="47" t="s">
        <v>31</v>
      </c>
      <c r="C211" s="223" t="s">
        <v>100</v>
      </c>
      <c r="D211" s="126">
        <v>0</v>
      </c>
      <c r="E211" s="126"/>
      <c r="F211" s="126">
        <v>0</v>
      </c>
      <c r="G211" s="83"/>
      <c r="H211" s="126">
        <v>0</v>
      </c>
      <c r="I211" s="222"/>
      <c r="J211" s="144">
        <v>0</v>
      </c>
      <c r="K211" s="144">
        <v>0</v>
      </c>
      <c r="L211" s="144"/>
      <c r="M211" s="144"/>
      <c r="N211" s="144"/>
      <c r="O211" s="144">
        <v>0</v>
      </c>
      <c r="P211" s="144"/>
      <c r="Q211" s="710">
        <v>3250.8</v>
      </c>
      <c r="R211" s="144"/>
      <c r="S211" s="144"/>
      <c r="T211" s="144"/>
    </row>
    <row r="212" spans="1:20" s="224" customFormat="1" ht="12.75">
      <c r="A212" s="129">
        <v>635</v>
      </c>
      <c r="B212" s="47" t="s">
        <v>31</v>
      </c>
      <c r="C212" s="223" t="s">
        <v>102</v>
      </c>
      <c r="D212" s="130">
        <v>0</v>
      </c>
      <c r="E212" s="225"/>
      <c r="F212" s="130">
        <v>716</v>
      </c>
      <c r="G212" s="83"/>
      <c r="H212" s="130">
        <v>1002</v>
      </c>
      <c r="I212" s="51"/>
      <c r="J212" s="226">
        <v>30000</v>
      </c>
      <c r="K212" s="227">
        <v>28658.21</v>
      </c>
      <c r="L212" s="227">
        <v>10000</v>
      </c>
      <c r="M212" s="227">
        <v>0</v>
      </c>
      <c r="N212" s="227"/>
      <c r="O212" s="227">
        <v>0</v>
      </c>
      <c r="P212" s="227"/>
      <c r="Q212" s="227">
        <v>412.8</v>
      </c>
      <c r="R212" s="227"/>
      <c r="S212" s="227">
        <v>24336</v>
      </c>
      <c r="T212" s="227"/>
    </row>
    <row r="213" spans="1:20" s="224" customFormat="1" ht="12.75">
      <c r="A213" s="129"/>
      <c r="B213" s="47"/>
      <c r="C213" s="721" t="s">
        <v>150</v>
      </c>
      <c r="D213" s="130"/>
      <c r="E213" s="225"/>
      <c r="F213" s="130"/>
      <c r="G213" s="83"/>
      <c r="H213" s="130"/>
      <c r="I213" s="51"/>
      <c r="J213" s="228">
        <v>1931.68</v>
      </c>
      <c r="K213" s="228">
        <v>1931.68</v>
      </c>
      <c r="L213" s="228"/>
      <c r="M213" s="228"/>
      <c r="N213" s="228"/>
      <c r="O213" s="228"/>
      <c r="P213" s="228"/>
      <c r="Q213" s="228">
        <v>0</v>
      </c>
      <c r="R213" s="228"/>
      <c r="S213" s="228"/>
      <c r="T213" s="228"/>
    </row>
    <row r="214" spans="1:20" s="224" customFormat="1" ht="12.75">
      <c r="A214" s="198"/>
      <c r="B214" s="199"/>
      <c r="C214" s="229"/>
      <c r="D214" s="230"/>
      <c r="E214" s="231"/>
      <c r="F214" s="230"/>
      <c r="G214" s="232"/>
      <c r="H214" s="230"/>
      <c r="I214" s="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</row>
    <row r="215" spans="1:20" s="215" customFormat="1" ht="11.25">
      <c r="A215" s="22" t="s">
        <v>151</v>
      </c>
      <c r="B215" s="214"/>
      <c r="C215" s="214"/>
      <c r="D215" s="176">
        <v>0</v>
      </c>
      <c r="E215" s="177">
        <v>0</v>
      </c>
      <c r="F215" s="176">
        <v>0</v>
      </c>
      <c r="G215" s="140">
        <v>0</v>
      </c>
      <c r="H215" s="176">
        <v>0</v>
      </c>
      <c r="I215" s="164">
        <v>0</v>
      </c>
      <c r="J215" s="233">
        <v>0</v>
      </c>
      <c r="K215" s="233">
        <v>0</v>
      </c>
      <c r="L215" s="233">
        <v>0</v>
      </c>
      <c r="M215" s="233">
        <v>0</v>
      </c>
      <c r="N215" s="233"/>
      <c r="O215" s="233">
        <v>0</v>
      </c>
      <c r="P215" s="139">
        <v>0</v>
      </c>
      <c r="Q215" s="233">
        <v>0</v>
      </c>
      <c r="R215" s="30">
        <v>0</v>
      </c>
      <c r="S215" s="233">
        <v>0</v>
      </c>
      <c r="T215" s="233"/>
    </row>
    <row r="216" spans="1:20" ht="12.75">
      <c r="A216" s="31">
        <v>637</v>
      </c>
      <c r="B216" s="47"/>
      <c r="C216" s="128" t="s">
        <v>91</v>
      </c>
      <c r="D216" s="130">
        <v>0</v>
      </c>
      <c r="E216" s="130"/>
      <c r="F216" s="130">
        <v>0</v>
      </c>
      <c r="G216" s="83"/>
      <c r="H216" s="130">
        <v>0</v>
      </c>
      <c r="I216" s="51"/>
      <c r="J216" s="234">
        <v>0</v>
      </c>
      <c r="K216" s="234">
        <v>0</v>
      </c>
      <c r="L216" s="234"/>
      <c r="M216" s="234"/>
      <c r="N216" s="234"/>
      <c r="O216" s="234">
        <v>0</v>
      </c>
      <c r="P216" s="234"/>
      <c r="Q216" s="234">
        <v>0</v>
      </c>
      <c r="R216" s="234"/>
      <c r="S216" s="234"/>
      <c r="T216" s="234"/>
    </row>
    <row r="217" spans="1:20" ht="12.75">
      <c r="A217" s="31">
        <v>637</v>
      </c>
      <c r="B217" s="47" t="s">
        <v>29</v>
      </c>
      <c r="C217" s="128" t="s">
        <v>148</v>
      </c>
      <c r="D217" s="126">
        <v>0</v>
      </c>
      <c r="E217" s="126"/>
      <c r="F217" s="126">
        <v>0</v>
      </c>
      <c r="G217" s="83"/>
      <c r="H217" s="126">
        <v>0</v>
      </c>
      <c r="I217" s="51"/>
      <c r="J217" s="235">
        <v>0</v>
      </c>
      <c r="K217" s="235">
        <v>0</v>
      </c>
      <c r="L217" s="235"/>
      <c r="M217" s="235"/>
      <c r="N217" s="235"/>
      <c r="O217" s="235">
        <v>0</v>
      </c>
      <c r="P217" s="235"/>
      <c r="Q217" s="235">
        <v>0</v>
      </c>
      <c r="R217" s="235"/>
      <c r="S217" s="235"/>
      <c r="T217" s="235"/>
    </row>
    <row r="218" spans="1:20" ht="12.75">
      <c r="A218" s="153" t="s">
        <v>152</v>
      </c>
      <c r="B218" s="154"/>
      <c r="C218" s="155" t="s">
        <v>153</v>
      </c>
      <c r="D218" s="156">
        <v>26669</v>
      </c>
      <c r="E218" s="157">
        <v>27.41</v>
      </c>
      <c r="F218" s="156">
        <v>53779</v>
      </c>
      <c r="G218" s="158">
        <v>55.27</v>
      </c>
      <c r="H218" s="156">
        <f>H177+H195+H205+H209+H215</f>
        <v>80703</v>
      </c>
      <c r="I218" s="236">
        <v>82.94</v>
      </c>
      <c r="J218" s="171">
        <f aca="true" t="shared" si="17" ref="J218:S218">J215+J209+J205+J195+J177</f>
        <v>123120</v>
      </c>
      <c r="K218" s="171">
        <f t="shared" si="17"/>
        <v>120298.67</v>
      </c>
      <c r="L218" s="171">
        <f t="shared" si="17"/>
        <v>123570</v>
      </c>
      <c r="M218" s="171">
        <f t="shared" si="17"/>
        <v>18755.39</v>
      </c>
      <c r="N218" s="171">
        <f>M218/L218*100</f>
        <v>15.177947721938981</v>
      </c>
      <c r="O218" s="171">
        <f t="shared" si="17"/>
        <v>41822.87</v>
      </c>
      <c r="P218" s="658">
        <f>O218/L218*100</f>
        <v>33.84548838714899</v>
      </c>
      <c r="Q218" s="171">
        <f t="shared" si="17"/>
        <v>67717.29000000001</v>
      </c>
      <c r="R218" s="185">
        <f>Q218/L218*100</f>
        <v>54.80075260985677</v>
      </c>
      <c r="S218" s="171">
        <f t="shared" si="17"/>
        <v>123363.88999999998</v>
      </c>
      <c r="T218" s="171"/>
    </row>
    <row r="219" spans="1:20" ht="12.75">
      <c r="A219" s="172"/>
      <c r="B219" s="39"/>
      <c r="C219" s="166"/>
      <c r="D219" s="173"/>
      <c r="E219" s="173"/>
      <c r="F219" s="173"/>
      <c r="G219" s="174"/>
      <c r="H219" s="173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</row>
    <row r="220" spans="1:20" ht="12.75">
      <c r="A220" s="172"/>
      <c r="B220" s="39"/>
      <c r="C220" s="166"/>
      <c r="D220" s="173"/>
      <c r="E220" s="173"/>
      <c r="F220" s="173"/>
      <c r="G220" s="174"/>
      <c r="H220" s="173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</row>
    <row r="221" spans="1:20" ht="12.75" hidden="1">
      <c r="A221" s="172"/>
      <c r="B221" s="39"/>
      <c r="C221" s="166"/>
      <c r="D221" s="173"/>
      <c r="E221" s="173"/>
      <c r="F221" s="173"/>
      <c r="G221" s="174"/>
      <c r="H221" s="173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</row>
    <row r="222" spans="1:20" ht="12.75" hidden="1">
      <c r="A222" s="172"/>
      <c r="B222" s="39"/>
      <c r="C222" s="166"/>
      <c r="D222" s="173"/>
      <c r="E222" s="173"/>
      <c r="F222" s="173"/>
      <c r="G222" s="174"/>
      <c r="H222" s="173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</row>
    <row r="223" spans="1:20" ht="12.75" hidden="1">
      <c r="A223" s="172"/>
      <c r="B223" s="39"/>
      <c r="C223" s="166"/>
      <c r="D223" s="173"/>
      <c r="E223" s="173"/>
      <c r="F223" s="173"/>
      <c r="G223" s="174"/>
      <c r="H223" s="173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</row>
    <row r="224" spans="1:20" ht="12.75">
      <c r="A224" s="172"/>
      <c r="B224" s="39"/>
      <c r="C224" s="166"/>
      <c r="D224" s="173"/>
      <c r="E224" s="173"/>
      <c r="F224" s="173"/>
      <c r="G224" s="174"/>
      <c r="H224" s="173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</row>
    <row r="225" spans="1:20" ht="12.75">
      <c r="A225" s="172"/>
      <c r="B225" s="39"/>
      <c r="C225" s="166"/>
      <c r="D225" s="173"/>
      <c r="E225" s="173"/>
      <c r="F225" s="173"/>
      <c r="G225" s="174"/>
      <c r="H225" s="173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</row>
    <row r="226" spans="1:20" ht="12.75">
      <c r="A226" s="172"/>
      <c r="B226" s="39"/>
      <c r="C226" s="166"/>
      <c r="D226" s="173"/>
      <c r="E226" s="173"/>
      <c r="F226" s="173"/>
      <c r="G226" s="174"/>
      <c r="H226" s="173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</row>
    <row r="227" spans="1:20" ht="12.75">
      <c r="A227" s="172"/>
      <c r="B227" s="39"/>
      <c r="C227" s="166"/>
      <c r="D227" s="173"/>
      <c r="E227" s="173"/>
      <c r="F227" s="173"/>
      <c r="G227" s="174"/>
      <c r="H227" s="173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</row>
    <row r="228" spans="1:20" ht="12.75">
      <c r="A228" s="172"/>
      <c r="B228" s="39"/>
      <c r="C228" s="166"/>
      <c r="D228" s="173"/>
      <c r="E228" s="173"/>
      <c r="F228" s="173"/>
      <c r="G228" s="174"/>
      <c r="H228" s="173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</row>
    <row r="229" spans="1:20" ht="12.75">
      <c r="A229" s="172"/>
      <c r="B229" s="39"/>
      <c r="C229" s="166"/>
      <c r="D229" s="173"/>
      <c r="E229" s="173"/>
      <c r="F229" s="173"/>
      <c r="G229" s="174"/>
      <c r="H229" s="173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</row>
    <row r="230" spans="1:20" ht="12.75">
      <c r="A230" s="172"/>
      <c r="B230" s="39"/>
      <c r="C230" s="166"/>
      <c r="D230" s="173"/>
      <c r="E230" s="173"/>
      <c r="F230" s="173"/>
      <c r="G230" s="174"/>
      <c r="H230" s="173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</row>
    <row r="231" spans="1:20" ht="12.75">
      <c r="A231" s="172"/>
      <c r="B231" s="39"/>
      <c r="C231" s="166"/>
      <c r="D231" s="173"/>
      <c r="E231" s="173"/>
      <c r="F231" s="173"/>
      <c r="G231" s="174"/>
      <c r="H231" s="173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</row>
    <row r="232" spans="1:20" ht="12.75">
      <c r="A232" s="172"/>
      <c r="B232" s="39"/>
      <c r="C232" s="166"/>
      <c r="D232" s="173"/>
      <c r="E232" s="173"/>
      <c r="F232" s="173"/>
      <c r="G232" s="174"/>
      <c r="H232" s="173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</row>
    <row r="233" spans="1:20" ht="12.75" hidden="1">
      <c r="A233" s="172"/>
      <c r="B233" s="39"/>
      <c r="C233" s="166"/>
      <c r="D233" s="173"/>
      <c r="E233" s="173"/>
      <c r="F233" s="173"/>
      <c r="G233" s="174"/>
      <c r="H233" s="173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</row>
    <row r="234" spans="1:20" ht="12.75" hidden="1">
      <c r="A234" s="172"/>
      <c r="B234" s="39"/>
      <c r="C234" s="166"/>
      <c r="D234" s="173"/>
      <c r="E234" s="173"/>
      <c r="F234" s="173"/>
      <c r="G234" s="174"/>
      <c r="H234" s="173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</row>
    <row r="235" spans="1:20" ht="12.75">
      <c r="A235" s="172"/>
      <c r="B235" s="39"/>
      <c r="C235" s="166"/>
      <c r="D235" s="173"/>
      <c r="E235" s="173"/>
      <c r="F235" s="173"/>
      <c r="G235" s="174"/>
      <c r="H235" s="173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</row>
    <row r="236" spans="1:10" ht="12.75">
      <c r="A236" s="172"/>
      <c r="B236" s="39"/>
      <c r="C236" s="166"/>
      <c r="D236" s="173"/>
      <c r="E236" s="173"/>
      <c r="F236" s="173"/>
      <c r="G236" s="174"/>
      <c r="H236" s="173"/>
      <c r="I236" s="8" t="s">
        <v>154</v>
      </c>
      <c r="J236" s="8"/>
    </row>
    <row r="237" spans="1:20" ht="12.75">
      <c r="A237" s="172"/>
      <c r="B237" s="39"/>
      <c r="C237" s="166"/>
      <c r="D237" s="173"/>
      <c r="E237" s="173"/>
      <c r="F237" s="173"/>
      <c r="G237" s="174"/>
      <c r="H237" s="173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</row>
    <row r="238" spans="1:20" s="113" customFormat="1" ht="25.5">
      <c r="A238" s="11" t="s">
        <v>1</v>
      </c>
      <c r="B238" s="12"/>
      <c r="C238" s="13"/>
      <c r="D238" s="162" t="s">
        <v>4</v>
      </c>
      <c r="E238" s="16" t="s">
        <v>5</v>
      </c>
      <c r="F238" s="162" t="s">
        <v>6</v>
      </c>
      <c r="G238" s="16" t="s">
        <v>5</v>
      </c>
      <c r="H238" s="162" t="s">
        <v>7</v>
      </c>
      <c r="I238" s="16" t="s">
        <v>5</v>
      </c>
      <c r="J238" s="17" t="s">
        <v>8</v>
      </c>
      <c r="K238" s="18" t="s">
        <v>9</v>
      </c>
      <c r="L238" s="19">
        <v>2014</v>
      </c>
      <c r="M238" s="18" t="s">
        <v>10</v>
      </c>
      <c r="N238" s="20" t="s">
        <v>5</v>
      </c>
      <c r="O238" s="18" t="s">
        <v>11</v>
      </c>
      <c r="P238" s="20" t="s">
        <v>5</v>
      </c>
      <c r="Q238" s="18" t="s">
        <v>12</v>
      </c>
      <c r="R238" s="20" t="s">
        <v>5</v>
      </c>
      <c r="S238" s="18" t="s">
        <v>9</v>
      </c>
      <c r="T238" s="20" t="s">
        <v>5</v>
      </c>
    </row>
    <row r="239" spans="1:20" s="215" customFormat="1" ht="11.25">
      <c r="A239" s="22" t="s">
        <v>155</v>
      </c>
      <c r="B239" s="214"/>
      <c r="C239" s="214"/>
      <c r="D239" s="176">
        <f>D240+D241+D244+D245+D246</f>
        <v>35177</v>
      </c>
      <c r="E239" s="177">
        <v>58.14</v>
      </c>
      <c r="F239" s="176">
        <f>F240+F241+F244+F245+F246+F250</f>
        <v>46569</v>
      </c>
      <c r="G239" s="140">
        <v>76.97</v>
      </c>
      <c r="H239" s="176">
        <f>H240+H241+H244+H245+H246+H250</f>
        <v>52834</v>
      </c>
      <c r="I239" s="141">
        <v>87.33</v>
      </c>
      <c r="J239" s="139">
        <f>J246+J247+J248</f>
        <v>68650</v>
      </c>
      <c r="K239" s="139">
        <f aca="true" t="shared" si="18" ref="K239:S239">SUM(K240:K250)</f>
        <v>74200.28</v>
      </c>
      <c r="L239" s="139">
        <f t="shared" si="18"/>
        <v>70000</v>
      </c>
      <c r="M239" s="139">
        <f t="shared" si="18"/>
        <v>23568.59</v>
      </c>
      <c r="N239" s="139">
        <f>M239/L239*100</f>
        <v>33.66941428571429</v>
      </c>
      <c r="O239" s="139">
        <f t="shared" si="18"/>
        <v>37334.26</v>
      </c>
      <c r="P239" s="139">
        <f>O239/L239*100</f>
        <v>53.33465714285715</v>
      </c>
      <c r="Q239" s="139">
        <f t="shared" si="18"/>
        <v>54153.92</v>
      </c>
      <c r="R239" s="30">
        <f>Q239/L239*100</f>
        <v>77.36274285714285</v>
      </c>
      <c r="S239" s="139">
        <f t="shared" si="18"/>
        <v>72755.52999999998</v>
      </c>
      <c r="T239" s="139"/>
    </row>
    <row r="240" spans="1:20" s="59" customFormat="1" ht="12.75">
      <c r="A240" s="31">
        <v>633</v>
      </c>
      <c r="B240" s="47"/>
      <c r="C240" s="128" t="s">
        <v>99</v>
      </c>
      <c r="D240" s="130">
        <v>0</v>
      </c>
      <c r="E240" s="225"/>
      <c r="F240" s="130">
        <v>0</v>
      </c>
      <c r="G240" s="83"/>
      <c r="H240" s="130">
        <v>0</v>
      </c>
      <c r="I240" s="51"/>
      <c r="J240" s="144">
        <v>0</v>
      </c>
      <c r="K240" s="144">
        <v>0</v>
      </c>
      <c r="L240" s="144"/>
      <c r="M240" s="144"/>
      <c r="N240" s="144"/>
      <c r="O240" s="144"/>
      <c r="P240" s="144"/>
      <c r="Q240" s="144"/>
      <c r="R240" s="144"/>
      <c r="S240" s="144">
        <v>69.6</v>
      </c>
      <c r="T240" s="144"/>
    </row>
    <row r="241" spans="1:20" s="224" customFormat="1" ht="12.75">
      <c r="A241" s="31">
        <v>634</v>
      </c>
      <c r="B241" s="47"/>
      <c r="C241" s="128" t="s">
        <v>118</v>
      </c>
      <c r="D241" s="130">
        <v>0</v>
      </c>
      <c r="E241" s="225"/>
      <c r="F241" s="130">
        <v>0</v>
      </c>
      <c r="G241" s="83"/>
      <c r="H241" s="130">
        <v>0</v>
      </c>
      <c r="I241" s="51"/>
      <c r="J241" s="144">
        <v>0</v>
      </c>
      <c r="K241" s="144">
        <v>0</v>
      </c>
      <c r="L241" s="144"/>
      <c r="M241" s="144"/>
      <c r="N241" s="144"/>
      <c r="O241" s="144"/>
      <c r="P241" s="144"/>
      <c r="Q241" s="144"/>
      <c r="R241" s="144"/>
      <c r="S241" s="144"/>
      <c r="T241" s="144"/>
    </row>
    <row r="242" spans="1:20" ht="12.75">
      <c r="A242" s="31">
        <v>634</v>
      </c>
      <c r="B242" s="47" t="s">
        <v>25</v>
      </c>
      <c r="C242" s="128" t="s">
        <v>156</v>
      </c>
      <c r="D242" s="126">
        <v>0</v>
      </c>
      <c r="E242" s="123"/>
      <c r="F242" s="126">
        <v>0</v>
      </c>
      <c r="G242" s="83"/>
      <c r="H242" s="126">
        <v>0</v>
      </c>
      <c r="I242" s="51"/>
      <c r="J242" s="144">
        <v>0</v>
      </c>
      <c r="K242" s="144">
        <v>0</v>
      </c>
      <c r="L242" s="144"/>
      <c r="M242" s="144"/>
      <c r="N242" s="144"/>
      <c r="O242" s="144"/>
      <c r="P242" s="144"/>
      <c r="Q242" s="144"/>
      <c r="R242" s="144"/>
      <c r="S242" s="144"/>
      <c r="T242" s="144"/>
    </row>
    <row r="243" spans="1:20" ht="12.75">
      <c r="A243" s="31">
        <v>634</v>
      </c>
      <c r="B243" s="47" t="s">
        <v>27</v>
      </c>
      <c r="C243" s="128" t="s">
        <v>120</v>
      </c>
      <c r="D243" s="126">
        <v>0</v>
      </c>
      <c r="E243" s="123"/>
      <c r="F243" s="126">
        <v>0</v>
      </c>
      <c r="G243" s="83"/>
      <c r="H243" s="126">
        <v>0</v>
      </c>
      <c r="I243" s="51"/>
      <c r="J243" s="144">
        <v>0</v>
      </c>
      <c r="K243" s="144">
        <v>0</v>
      </c>
      <c r="L243" s="144"/>
      <c r="M243" s="144"/>
      <c r="N243" s="144"/>
      <c r="O243" s="144"/>
      <c r="P243" s="144"/>
      <c r="Q243" s="144"/>
      <c r="R243" s="144"/>
      <c r="S243" s="144"/>
      <c r="T243" s="144"/>
    </row>
    <row r="244" spans="1:20" ht="12.75">
      <c r="A244" s="31">
        <v>635</v>
      </c>
      <c r="B244" s="47"/>
      <c r="C244" s="128" t="s">
        <v>102</v>
      </c>
      <c r="D244" s="130">
        <v>0</v>
      </c>
      <c r="E244" s="225"/>
      <c r="F244" s="130">
        <v>0</v>
      </c>
      <c r="G244" s="83"/>
      <c r="H244" s="130">
        <v>0</v>
      </c>
      <c r="I244" s="51"/>
      <c r="J244" s="144">
        <v>0</v>
      </c>
      <c r="K244" s="144">
        <v>0</v>
      </c>
      <c r="L244" s="144"/>
      <c r="M244" s="144"/>
      <c r="N244" s="144"/>
      <c r="O244" s="144"/>
      <c r="P244" s="144"/>
      <c r="Q244" s="144"/>
      <c r="R244" s="144"/>
      <c r="S244" s="144">
        <v>353.94</v>
      </c>
      <c r="T244" s="144"/>
    </row>
    <row r="245" spans="1:20" ht="12.75">
      <c r="A245" s="31">
        <v>636</v>
      </c>
      <c r="B245" s="47"/>
      <c r="C245" s="128" t="s">
        <v>157</v>
      </c>
      <c r="D245" s="130">
        <v>0</v>
      </c>
      <c r="E245" s="225"/>
      <c r="F245" s="130">
        <v>0</v>
      </c>
      <c r="G245" s="83"/>
      <c r="H245" s="130">
        <v>0</v>
      </c>
      <c r="I245" s="51"/>
      <c r="J245" s="144">
        <v>0</v>
      </c>
      <c r="K245" s="144">
        <v>0</v>
      </c>
      <c r="L245" s="144"/>
      <c r="M245" s="144"/>
      <c r="N245" s="144"/>
      <c r="O245" s="144"/>
      <c r="P245" s="144"/>
      <c r="Q245" s="144"/>
      <c r="R245" s="144"/>
      <c r="S245" s="144"/>
      <c r="T245" s="144"/>
    </row>
    <row r="246" spans="1:20" ht="12.75">
      <c r="A246" s="88">
        <v>637</v>
      </c>
      <c r="B246" s="89"/>
      <c r="C246" s="237" t="s">
        <v>91</v>
      </c>
      <c r="D246" s="49">
        <v>35177</v>
      </c>
      <c r="E246" s="49"/>
      <c r="F246" s="49">
        <v>21379</v>
      </c>
      <c r="G246" s="83"/>
      <c r="H246" s="49">
        <v>27644</v>
      </c>
      <c r="I246" s="51"/>
      <c r="J246" s="144">
        <v>60000</v>
      </c>
      <c r="K246" s="144">
        <v>65550.28</v>
      </c>
      <c r="L246" s="144">
        <v>70000</v>
      </c>
      <c r="M246" s="144">
        <v>21288.59</v>
      </c>
      <c r="N246" s="144"/>
      <c r="O246" s="144">
        <v>32895.48</v>
      </c>
      <c r="P246" s="144"/>
      <c r="Q246" s="144">
        <v>49715.14</v>
      </c>
      <c r="R246" s="144"/>
      <c r="S246" s="144">
        <v>66505.01</v>
      </c>
      <c r="T246" s="144"/>
    </row>
    <row r="247" spans="1:20" ht="12.75">
      <c r="A247" s="238">
        <v>637</v>
      </c>
      <c r="B247" s="238" t="s">
        <v>16</v>
      </c>
      <c r="C247" s="239" t="s">
        <v>158</v>
      </c>
      <c r="D247" s="86"/>
      <c r="E247" s="86"/>
      <c r="F247" s="86"/>
      <c r="G247" s="100"/>
      <c r="H247" s="86"/>
      <c r="I247" s="92"/>
      <c r="J247" s="145">
        <v>6365</v>
      </c>
      <c r="K247" s="145">
        <v>6365</v>
      </c>
      <c r="L247" s="145"/>
      <c r="M247" s="145">
        <v>0</v>
      </c>
      <c r="N247" s="145"/>
      <c r="O247" s="145">
        <v>4438.78</v>
      </c>
      <c r="P247" s="145"/>
      <c r="Q247" s="145">
        <v>4438.78</v>
      </c>
      <c r="R247" s="145"/>
      <c r="S247" s="145">
        <v>5771.98</v>
      </c>
      <c r="T247" s="145"/>
    </row>
    <row r="248" spans="1:20" ht="12.75">
      <c r="A248" s="104">
        <v>637</v>
      </c>
      <c r="B248" s="104" t="s">
        <v>16</v>
      </c>
      <c r="C248" s="160" t="s">
        <v>158</v>
      </c>
      <c r="D248" s="49"/>
      <c r="E248" s="49"/>
      <c r="F248" s="49"/>
      <c r="G248" s="83"/>
      <c r="H248" s="49"/>
      <c r="I248" s="51"/>
      <c r="J248" s="144">
        <v>2285</v>
      </c>
      <c r="K248" s="144">
        <v>2285</v>
      </c>
      <c r="L248" s="144"/>
      <c r="M248" s="144"/>
      <c r="N248" s="144"/>
      <c r="O248" s="144"/>
      <c r="P248" s="144"/>
      <c r="Q248" s="144"/>
      <c r="R248" s="144"/>
      <c r="S248" s="144">
        <v>55</v>
      </c>
      <c r="T248" s="144"/>
    </row>
    <row r="249" spans="1:20" ht="12.75">
      <c r="A249" s="104">
        <v>637</v>
      </c>
      <c r="B249" s="104" t="s">
        <v>29</v>
      </c>
      <c r="C249" s="160" t="s">
        <v>159</v>
      </c>
      <c r="D249" s="49"/>
      <c r="E249" s="49"/>
      <c r="F249" s="49"/>
      <c r="G249" s="83"/>
      <c r="H249" s="49"/>
      <c r="I249" s="51"/>
      <c r="J249" s="144"/>
      <c r="K249" s="144"/>
      <c r="L249" s="144"/>
      <c r="M249" s="144">
        <v>2280</v>
      </c>
      <c r="N249" s="144"/>
      <c r="O249" s="144">
        <v>0</v>
      </c>
      <c r="P249" s="144"/>
      <c r="Q249" s="144"/>
      <c r="R249" s="144"/>
      <c r="S249" s="144"/>
      <c r="T249" s="144"/>
    </row>
    <row r="250" spans="1:20" ht="12.75">
      <c r="A250" s="31">
        <v>637</v>
      </c>
      <c r="B250" s="47"/>
      <c r="C250" s="128" t="s">
        <v>160</v>
      </c>
      <c r="D250" s="49">
        <v>0</v>
      </c>
      <c r="E250" s="49"/>
      <c r="F250" s="49">
        <v>25190</v>
      </c>
      <c r="G250" s="83"/>
      <c r="H250" s="49">
        <v>25190</v>
      </c>
      <c r="I250" s="51"/>
      <c r="J250" s="144">
        <v>0</v>
      </c>
      <c r="K250" s="144">
        <v>0</v>
      </c>
      <c r="L250" s="144"/>
      <c r="M250" s="144"/>
      <c r="N250" s="144"/>
      <c r="O250" s="144"/>
      <c r="P250" s="144"/>
      <c r="Q250" s="144"/>
      <c r="R250" s="144"/>
      <c r="S250" s="144"/>
      <c r="T250" s="144"/>
    </row>
    <row r="251" spans="1:9" ht="12.75">
      <c r="A251" s="59"/>
      <c r="B251" s="59"/>
      <c r="C251" s="59"/>
      <c r="D251" s="240"/>
      <c r="E251" s="179"/>
      <c r="F251" s="240"/>
      <c r="G251" s="180"/>
      <c r="H251" s="240"/>
      <c r="I251" s="59"/>
    </row>
    <row r="252" spans="1:20" s="215" customFormat="1" ht="11.25">
      <c r="A252" s="22" t="s">
        <v>161</v>
      </c>
      <c r="B252" s="214"/>
      <c r="C252" s="214"/>
      <c r="D252" s="176">
        <v>10202</v>
      </c>
      <c r="E252" s="177">
        <v>36.7</v>
      </c>
      <c r="F252" s="176">
        <v>13832</v>
      </c>
      <c r="G252" s="140">
        <v>49.78</v>
      </c>
      <c r="H252" s="176">
        <f>H253+H254+H255+H256+H257+H264</f>
        <v>18102</v>
      </c>
      <c r="I252" s="141">
        <v>65.12</v>
      </c>
      <c r="J252" s="139">
        <f>J253+J254+J255+J256+J257+J261+J264</f>
        <v>21050</v>
      </c>
      <c r="K252" s="139">
        <f>K253+K254+K255+K256+K257+K264</f>
        <v>20348.370000000003</v>
      </c>
      <c r="L252" s="139">
        <f>L253+L254+L255+L256+L257+L264+L262</f>
        <v>26300</v>
      </c>
      <c r="M252" s="139">
        <f>M253+M254+M255+M256+M257+M264+M262</f>
        <v>4687.530000000001</v>
      </c>
      <c r="N252" s="139">
        <f>M252/L252*100</f>
        <v>17.823307984790876</v>
      </c>
      <c r="O252" s="139">
        <f>O253+O254+O255+O256+O257+O264+O263+O262</f>
        <v>10100.869999999999</v>
      </c>
      <c r="P252" s="139">
        <f>O252/L252*100</f>
        <v>38.406349809885924</v>
      </c>
      <c r="Q252" s="139">
        <f>Q253+Q254+Q255+Q256+Q257+Q264+Q261+Q262+Q263</f>
        <v>13866.22</v>
      </c>
      <c r="R252" s="30">
        <f>Q252/L252*100</f>
        <v>52.72326996197718</v>
      </c>
      <c r="S252" s="139">
        <f>S253+S254+S255+S256+S257+S264+S261+S262+S263</f>
        <v>19550.61</v>
      </c>
      <c r="T252" s="139"/>
    </row>
    <row r="253" spans="1:20" s="59" customFormat="1" ht="12.75">
      <c r="A253" s="129">
        <v>610</v>
      </c>
      <c r="B253" s="128"/>
      <c r="C253" s="128" t="s">
        <v>14</v>
      </c>
      <c r="D253" s="34">
        <v>1201</v>
      </c>
      <c r="E253" s="34"/>
      <c r="F253" s="34">
        <v>2316</v>
      </c>
      <c r="G253" s="36"/>
      <c r="H253" s="34">
        <v>3498</v>
      </c>
      <c r="I253" s="222"/>
      <c r="J253" s="144">
        <v>5000</v>
      </c>
      <c r="K253" s="144">
        <v>4981.29</v>
      </c>
      <c r="L253" s="144">
        <v>5500</v>
      </c>
      <c r="M253" s="144">
        <v>2.54</v>
      </c>
      <c r="N253" s="144"/>
      <c r="O253" s="144">
        <v>479.81</v>
      </c>
      <c r="P253" s="144"/>
      <c r="Q253" s="144">
        <v>479.81</v>
      </c>
      <c r="R253" s="144"/>
      <c r="S253" s="144">
        <v>479.81</v>
      </c>
      <c r="T253" s="144"/>
    </row>
    <row r="254" spans="1:20" s="224" customFormat="1" ht="12.75">
      <c r="A254" s="129">
        <v>620</v>
      </c>
      <c r="B254" s="128"/>
      <c r="C254" s="128" t="s">
        <v>18</v>
      </c>
      <c r="D254" s="34">
        <v>442</v>
      </c>
      <c r="E254" s="34"/>
      <c r="F254" s="34">
        <v>736</v>
      </c>
      <c r="G254" s="36"/>
      <c r="H254" s="34">
        <v>1177</v>
      </c>
      <c r="I254" s="222"/>
      <c r="J254" s="144">
        <v>1800</v>
      </c>
      <c r="K254" s="144">
        <v>1867.1</v>
      </c>
      <c r="L254" s="144">
        <v>1800</v>
      </c>
      <c r="M254" s="144">
        <v>6.65</v>
      </c>
      <c r="N254" s="144"/>
      <c r="O254" s="144">
        <v>326.62</v>
      </c>
      <c r="P254" s="144"/>
      <c r="Q254" s="144">
        <v>326.62</v>
      </c>
      <c r="R254" s="144"/>
      <c r="S254" s="144">
        <v>326.62</v>
      </c>
      <c r="T254" s="144"/>
    </row>
    <row r="255" spans="1:20" s="224" customFormat="1" ht="12.75">
      <c r="A255" s="241">
        <v>632</v>
      </c>
      <c r="B255" s="242"/>
      <c r="C255" s="243" t="s">
        <v>98</v>
      </c>
      <c r="D255" s="34">
        <v>2523</v>
      </c>
      <c r="E255" s="34"/>
      <c r="F255" s="34">
        <v>3676</v>
      </c>
      <c r="G255" s="36"/>
      <c r="H255" s="34">
        <v>4486</v>
      </c>
      <c r="I255" s="222"/>
      <c r="J255" s="144">
        <v>5000</v>
      </c>
      <c r="K255" s="144">
        <v>4130.04</v>
      </c>
      <c r="L255" s="144">
        <v>6000</v>
      </c>
      <c r="M255" s="144">
        <v>2145.84</v>
      </c>
      <c r="N255" s="144"/>
      <c r="O255" s="144">
        <v>3647.73</v>
      </c>
      <c r="P255" s="144"/>
      <c r="Q255" s="144">
        <v>5149.62</v>
      </c>
      <c r="R255" s="144"/>
      <c r="S255" s="144">
        <v>4945.1</v>
      </c>
      <c r="T255" s="144"/>
    </row>
    <row r="256" spans="1:20" s="224" customFormat="1" ht="12.75">
      <c r="A256" s="129">
        <v>633</v>
      </c>
      <c r="B256" s="244"/>
      <c r="C256" s="128" t="s">
        <v>99</v>
      </c>
      <c r="D256" s="34">
        <v>0</v>
      </c>
      <c r="E256" s="34"/>
      <c r="F256" s="34">
        <v>0</v>
      </c>
      <c r="G256" s="36"/>
      <c r="H256" s="34">
        <v>0</v>
      </c>
      <c r="I256" s="222"/>
      <c r="J256" s="144">
        <v>150</v>
      </c>
      <c r="K256" s="144">
        <v>465.11</v>
      </c>
      <c r="L256" s="144">
        <v>0</v>
      </c>
      <c r="M256" s="144">
        <v>14.4</v>
      </c>
      <c r="N256" s="144"/>
      <c r="O256" s="144">
        <v>87.25</v>
      </c>
      <c r="P256" s="144"/>
      <c r="Q256" s="144">
        <v>87.25</v>
      </c>
      <c r="R256" s="144"/>
      <c r="S256" s="144">
        <v>94.24</v>
      </c>
      <c r="T256" s="144"/>
    </row>
    <row r="257" spans="1:20" s="224" customFormat="1" ht="12.75">
      <c r="A257" s="129">
        <v>634</v>
      </c>
      <c r="B257" s="244"/>
      <c r="C257" s="223" t="s">
        <v>162</v>
      </c>
      <c r="D257" s="34">
        <v>2273</v>
      </c>
      <c r="E257" s="34"/>
      <c r="F257" s="34">
        <v>3221</v>
      </c>
      <c r="G257" s="36"/>
      <c r="H257" s="34">
        <v>5050</v>
      </c>
      <c r="I257" s="222"/>
      <c r="J257" s="144">
        <f>J258+J259+J260</f>
        <v>9100</v>
      </c>
      <c r="K257" s="144">
        <f>K258+K259+K260+K261</f>
        <v>8904.83</v>
      </c>
      <c r="L257" s="144">
        <f>SUM(L258:L260)</f>
        <v>9500</v>
      </c>
      <c r="M257" s="144">
        <f>SUM(M258:M260)</f>
        <v>1264.5</v>
      </c>
      <c r="N257" s="144"/>
      <c r="O257" s="144">
        <f>SUM(O258:O261)</f>
        <v>2897.3</v>
      </c>
      <c r="P257" s="144"/>
      <c r="Q257" s="144">
        <f>SUM(Q258:Q260)</f>
        <v>4517.44</v>
      </c>
      <c r="R257" s="144"/>
      <c r="S257" s="144">
        <f>SUM(S258:S260)</f>
        <v>6610.34</v>
      </c>
      <c r="T257" s="144"/>
    </row>
    <row r="258" spans="1:20" s="224" customFormat="1" ht="12.75">
      <c r="A258" s="39">
        <v>634</v>
      </c>
      <c r="B258" s="245" t="s">
        <v>25</v>
      </c>
      <c r="C258" s="39" t="s">
        <v>119</v>
      </c>
      <c r="D258" s="34"/>
      <c r="E258" s="34"/>
      <c r="F258" s="34"/>
      <c r="G258" s="36"/>
      <c r="H258" s="34"/>
      <c r="I258" s="222"/>
      <c r="J258" s="246">
        <v>5500</v>
      </c>
      <c r="K258" s="246">
        <v>5096.71</v>
      </c>
      <c r="L258" s="246">
        <v>5850</v>
      </c>
      <c r="M258" s="246">
        <v>1110.57</v>
      </c>
      <c r="N258" s="246"/>
      <c r="O258" s="246">
        <v>2339.23</v>
      </c>
      <c r="P258" s="246"/>
      <c r="Q258" s="246">
        <v>3504.77</v>
      </c>
      <c r="R258" s="246"/>
      <c r="S258" s="246">
        <v>4485.17</v>
      </c>
      <c r="T258" s="246"/>
    </row>
    <row r="259" spans="1:20" s="224" customFormat="1" ht="12.75">
      <c r="A259" s="129">
        <v>634</v>
      </c>
      <c r="B259" s="244" t="s">
        <v>27</v>
      </c>
      <c r="C259" s="223" t="s">
        <v>163</v>
      </c>
      <c r="D259" s="34"/>
      <c r="E259" s="34"/>
      <c r="F259" s="34"/>
      <c r="G259" s="36"/>
      <c r="H259" s="34"/>
      <c r="I259" s="222"/>
      <c r="J259" s="246">
        <v>3500</v>
      </c>
      <c r="K259" s="246">
        <v>3567.54</v>
      </c>
      <c r="L259" s="246">
        <v>3500</v>
      </c>
      <c r="M259" s="246">
        <v>153.93</v>
      </c>
      <c r="N259" s="246"/>
      <c r="O259" s="246">
        <v>434.32</v>
      </c>
      <c r="P259" s="246"/>
      <c r="Q259" s="246">
        <v>978.92</v>
      </c>
      <c r="R259" s="246"/>
      <c r="S259" s="246">
        <v>2057.67</v>
      </c>
      <c r="T259" s="246"/>
    </row>
    <row r="260" spans="1:20" s="224" customFormat="1" ht="12.75">
      <c r="A260" s="129">
        <v>634</v>
      </c>
      <c r="B260" s="244" t="s">
        <v>16</v>
      </c>
      <c r="C260" s="223" t="s">
        <v>17</v>
      </c>
      <c r="D260" s="34"/>
      <c r="E260" s="34"/>
      <c r="F260" s="34"/>
      <c r="G260" s="36"/>
      <c r="H260" s="34"/>
      <c r="I260" s="222"/>
      <c r="J260" s="246">
        <v>100</v>
      </c>
      <c r="K260" s="246">
        <v>39.38</v>
      </c>
      <c r="L260" s="246">
        <v>150</v>
      </c>
      <c r="M260" s="246">
        <v>0</v>
      </c>
      <c r="N260" s="246"/>
      <c r="O260" s="246">
        <v>33.75</v>
      </c>
      <c r="P260" s="246"/>
      <c r="Q260" s="246">
        <v>33.75</v>
      </c>
      <c r="R260" s="246"/>
      <c r="S260" s="246">
        <v>67.5</v>
      </c>
      <c r="T260" s="246"/>
    </row>
    <row r="261" spans="1:20" s="224" customFormat="1" ht="12.75">
      <c r="A261" s="39">
        <v>635</v>
      </c>
      <c r="B261" s="245"/>
      <c r="C261" s="39" t="s">
        <v>164</v>
      </c>
      <c r="D261" s="34"/>
      <c r="E261" s="34"/>
      <c r="F261" s="34"/>
      <c r="G261" s="36"/>
      <c r="H261" s="34"/>
      <c r="I261" s="222"/>
      <c r="J261" s="247">
        <v>0</v>
      </c>
      <c r="K261" s="246">
        <v>201.2</v>
      </c>
      <c r="L261" s="246">
        <v>0</v>
      </c>
      <c r="M261" s="246">
        <v>0</v>
      </c>
      <c r="N261" s="246"/>
      <c r="O261" s="246">
        <v>90</v>
      </c>
      <c r="P261" s="246"/>
      <c r="Q261" s="711">
        <v>643.32</v>
      </c>
      <c r="R261" s="246"/>
      <c r="S261" s="732">
        <v>893.66</v>
      </c>
      <c r="T261" s="246"/>
    </row>
    <row r="262" spans="1:20" s="224" customFormat="1" ht="12.75">
      <c r="A262" s="129">
        <v>637</v>
      </c>
      <c r="B262" s="47"/>
      <c r="C262" s="128" t="s">
        <v>91</v>
      </c>
      <c r="D262" s="130">
        <v>3763</v>
      </c>
      <c r="E262" s="130"/>
      <c r="F262" s="130">
        <v>3883</v>
      </c>
      <c r="G262" s="83"/>
      <c r="H262" s="130">
        <v>3891</v>
      </c>
      <c r="I262" s="51"/>
      <c r="J262" s="144">
        <v>3500</v>
      </c>
      <c r="K262" s="144">
        <v>3019.36</v>
      </c>
      <c r="L262" s="144">
        <v>3500</v>
      </c>
      <c r="M262" s="144">
        <v>1174.68</v>
      </c>
      <c r="N262" s="144"/>
      <c r="O262" s="144">
        <v>2146.24</v>
      </c>
      <c r="P262" s="144"/>
      <c r="Q262" s="144">
        <v>2146.24</v>
      </c>
      <c r="R262" s="144"/>
      <c r="S262" s="144">
        <v>5684.92</v>
      </c>
      <c r="T262" s="144"/>
    </row>
    <row r="263" spans="1:20" s="224" customFormat="1" ht="12.75">
      <c r="A263" s="129">
        <v>642</v>
      </c>
      <c r="B263" s="47" t="s">
        <v>41</v>
      </c>
      <c r="C263" s="128" t="s">
        <v>426</v>
      </c>
      <c r="D263" s="130"/>
      <c r="E263" s="130"/>
      <c r="F263" s="130"/>
      <c r="G263" s="83"/>
      <c r="H263" s="130"/>
      <c r="I263" s="51"/>
      <c r="J263" s="144"/>
      <c r="K263" s="144"/>
      <c r="L263" s="144"/>
      <c r="M263" s="144"/>
      <c r="N263" s="144"/>
      <c r="O263" s="144">
        <v>437</v>
      </c>
      <c r="P263" s="144"/>
      <c r="Q263" s="144">
        <v>437</v>
      </c>
      <c r="R263" s="144"/>
      <c r="S263" s="144">
        <v>437</v>
      </c>
      <c r="T263" s="144"/>
    </row>
    <row r="264" spans="1:20" s="224" customFormat="1" ht="12.75">
      <c r="A264" s="129">
        <v>642</v>
      </c>
      <c r="B264" s="47" t="s">
        <v>74</v>
      </c>
      <c r="C264" s="128" t="s">
        <v>125</v>
      </c>
      <c r="D264" s="130">
        <v>3763</v>
      </c>
      <c r="E264" s="130"/>
      <c r="F264" s="130">
        <v>3883</v>
      </c>
      <c r="G264" s="83"/>
      <c r="H264" s="130">
        <v>3891</v>
      </c>
      <c r="I264" s="51"/>
      <c r="J264" s="144">
        <v>0</v>
      </c>
      <c r="K264" s="144">
        <v>0</v>
      </c>
      <c r="L264" s="144">
        <v>0</v>
      </c>
      <c r="M264" s="144">
        <v>78.92</v>
      </c>
      <c r="N264" s="144"/>
      <c r="O264" s="144">
        <v>78.92</v>
      </c>
      <c r="P264" s="144"/>
      <c r="Q264" s="144">
        <v>78.92</v>
      </c>
      <c r="R264" s="144"/>
      <c r="S264" s="144">
        <v>78.92</v>
      </c>
      <c r="T264" s="144"/>
    </row>
    <row r="265" spans="1:20" s="224" customFormat="1" ht="12.75">
      <c r="A265" s="248"/>
      <c r="B265" s="249"/>
      <c r="C265" s="250"/>
      <c r="D265" s="251"/>
      <c r="E265" s="251"/>
      <c r="F265" s="251"/>
      <c r="G265" s="203"/>
      <c r="H265" s="25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s="215" customFormat="1" ht="11.25">
      <c r="A266" s="22" t="s">
        <v>165</v>
      </c>
      <c r="B266" s="214"/>
      <c r="C266" s="214"/>
      <c r="D266" s="176">
        <v>2466</v>
      </c>
      <c r="E266" s="176"/>
      <c r="F266" s="176">
        <v>2466</v>
      </c>
      <c r="G266" s="140"/>
      <c r="H266" s="176">
        <f>H267+H269</f>
        <v>66</v>
      </c>
      <c r="I266" s="141">
        <v>14.67</v>
      </c>
      <c r="J266" s="164">
        <f aca="true" t="shared" si="19" ref="J266:S266">J267+J268+J269</f>
        <v>388</v>
      </c>
      <c r="K266" s="164">
        <f t="shared" si="19"/>
        <v>387.5</v>
      </c>
      <c r="L266" s="164">
        <f t="shared" si="19"/>
        <v>0</v>
      </c>
      <c r="M266" s="164">
        <f t="shared" si="19"/>
        <v>0</v>
      </c>
      <c r="N266" s="164"/>
      <c r="O266" s="164">
        <f t="shared" si="19"/>
        <v>0</v>
      </c>
      <c r="P266" s="139">
        <v>0</v>
      </c>
      <c r="Q266" s="164">
        <f t="shared" si="19"/>
        <v>0</v>
      </c>
      <c r="R266" s="30">
        <v>0</v>
      </c>
      <c r="S266" s="164">
        <f t="shared" si="19"/>
        <v>0</v>
      </c>
      <c r="T266" s="164"/>
    </row>
    <row r="267" spans="1:20" ht="12.75">
      <c r="A267" s="31">
        <v>633</v>
      </c>
      <c r="B267" s="47"/>
      <c r="C267" s="128" t="s">
        <v>166</v>
      </c>
      <c r="D267" s="130">
        <v>2466</v>
      </c>
      <c r="E267" s="130"/>
      <c r="F267" s="130">
        <v>2466</v>
      </c>
      <c r="G267" s="83"/>
      <c r="H267" s="130">
        <v>66</v>
      </c>
      <c r="I267" s="51"/>
      <c r="J267" s="144">
        <v>388</v>
      </c>
      <c r="K267" s="144">
        <v>387.5</v>
      </c>
      <c r="L267" s="144"/>
      <c r="M267" s="144"/>
      <c r="N267" s="144"/>
      <c r="O267" s="144"/>
      <c r="P267" s="144"/>
      <c r="Q267" s="144"/>
      <c r="R267" s="144"/>
      <c r="S267" s="144"/>
      <c r="T267" s="144"/>
    </row>
    <row r="268" spans="1:20" ht="12.75">
      <c r="A268" s="31">
        <v>637</v>
      </c>
      <c r="B268" s="47" t="s">
        <v>29</v>
      </c>
      <c r="C268" s="128" t="s">
        <v>148</v>
      </c>
      <c r="D268" s="126">
        <v>2466</v>
      </c>
      <c r="E268" s="126"/>
      <c r="F268" s="126">
        <v>2466</v>
      </c>
      <c r="G268" s="83"/>
      <c r="H268" s="126">
        <v>0</v>
      </c>
      <c r="I268" s="51"/>
      <c r="J268" s="247">
        <v>0</v>
      </c>
      <c r="K268" s="147">
        <v>0</v>
      </c>
      <c r="L268" s="147"/>
      <c r="M268" s="147"/>
      <c r="N268" s="147"/>
      <c r="O268" s="147"/>
      <c r="P268" s="147"/>
      <c r="Q268" s="147"/>
      <c r="R268" s="147"/>
      <c r="S268" s="147"/>
      <c r="T268" s="147"/>
    </row>
    <row r="269" spans="1:20" ht="12.75">
      <c r="A269" s="31">
        <v>635</v>
      </c>
      <c r="B269" s="47"/>
      <c r="C269" s="128" t="s">
        <v>167</v>
      </c>
      <c r="D269" s="126">
        <v>2466</v>
      </c>
      <c r="E269" s="126"/>
      <c r="F269" s="126">
        <v>2466</v>
      </c>
      <c r="G269" s="83"/>
      <c r="H269" s="126">
        <v>0</v>
      </c>
      <c r="I269" s="51"/>
      <c r="J269" s="247">
        <v>0</v>
      </c>
      <c r="K269" s="147">
        <v>0</v>
      </c>
      <c r="L269" s="147"/>
      <c r="M269" s="147"/>
      <c r="N269" s="147"/>
      <c r="O269" s="147"/>
      <c r="P269" s="147"/>
      <c r="Q269" s="147"/>
      <c r="R269" s="147"/>
      <c r="S269" s="147"/>
      <c r="T269" s="147"/>
    </row>
    <row r="270" spans="1:21" ht="12.75">
      <c r="A270" s="153" t="s">
        <v>168</v>
      </c>
      <c r="B270" s="154"/>
      <c r="C270" s="155" t="s">
        <v>169</v>
      </c>
      <c r="D270" s="156">
        <v>47845</v>
      </c>
      <c r="E270" s="157">
        <v>53.91</v>
      </c>
      <c r="F270" s="156">
        <v>62867</v>
      </c>
      <c r="G270" s="158">
        <v>70.84</v>
      </c>
      <c r="H270" s="156">
        <f>H239+H252+H266</f>
        <v>71002</v>
      </c>
      <c r="I270" s="252">
        <v>80</v>
      </c>
      <c r="J270" s="171">
        <f aca="true" t="shared" si="20" ref="J270:S270">J266+J252+J239</f>
        <v>90088</v>
      </c>
      <c r="K270" s="171">
        <f t="shared" si="20"/>
        <v>94936.15</v>
      </c>
      <c r="L270" s="171">
        <f t="shared" si="20"/>
        <v>96300</v>
      </c>
      <c r="M270" s="171">
        <f t="shared" si="20"/>
        <v>28256.120000000003</v>
      </c>
      <c r="N270" s="171">
        <f>M270/L270*100</f>
        <v>29.341765316718593</v>
      </c>
      <c r="O270" s="171">
        <f t="shared" si="20"/>
        <v>47435.130000000005</v>
      </c>
      <c r="P270" s="658">
        <f>O270/L270*100</f>
        <v>49.257663551401876</v>
      </c>
      <c r="Q270" s="171">
        <f t="shared" si="20"/>
        <v>68020.14</v>
      </c>
      <c r="R270" s="185">
        <f>Q270/L270*100</f>
        <v>70.63358255451713</v>
      </c>
      <c r="S270" s="171">
        <f t="shared" si="20"/>
        <v>92306.13999999998</v>
      </c>
      <c r="T270" s="171"/>
      <c r="U270" s="221"/>
    </row>
    <row r="271" spans="1:20" ht="12.75">
      <c r="A271" s="172"/>
      <c r="B271" s="39"/>
      <c r="C271" s="166"/>
      <c r="D271" s="173"/>
      <c r="E271" s="173"/>
      <c r="F271" s="173"/>
      <c r="G271" s="174"/>
      <c r="H271" s="173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</row>
    <row r="272" spans="1:20" ht="12.75">
      <c r="A272" s="172"/>
      <c r="B272" s="39"/>
      <c r="C272" s="166"/>
      <c r="D272" s="173"/>
      <c r="E272" s="173"/>
      <c r="F272" s="173"/>
      <c r="G272" s="174"/>
      <c r="H272" s="173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</row>
    <row r="273" spans="1:20" ht="12.75">
      <c r="A273" s="172"/>
      <c r="B273" s="39"/>
      <c r="C273" s="166"/>
      <c r="D273" s="173"/>
      <c r="E273" s="173"/>
      <c r="F273" s="173"/>
      <c r="G273" s="174"/>
      <c r="H273" s="173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</row>
    <row r="274" spans="1:20" ht="12.75">
      <c r="A274" s="172"/>
      <c r="B274" s="39"/>
      <c r="C274" s="166"/>
      <c r="D274" s="173"/>
      <c r="E274" s="173"/>
      <c r="F274" s="173"/>
      <c r="G274" s="174"/>
      <c r="H274" s="173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</row>
    <row r="275" spans="1:20" ht="12.75">
      <c r="A275" s="172"/>
      <c r="B275" s="39"/>
      <c r="C275" s="166"/>
      <c r="D275" s="173"/>
      <c r="E275" s="173"/>
      <c r="F275" s="173"/>
      <c r="G275" s="174"/>
      <c r="H275" s="173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</row>
    <row r="276" spans="1:20" ht="12.75">
      <c r="A276" s="172"/>
      <c r="B276" s="39"/>
      <c r="C276" s="166"/>
      <c r="D276" s="173"/>
      <c r="E276" s="173"/>
      <c r="F276" s="173"/>
      <c r="G276" s="174"/>
      <c r="H276" s="173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</row>
    <row r="277" spans="1:20" ht="12.75">
      <c r="A277" s="172"/>
      <c r="B277" s="39"/>
      <c r="C277" s="166"/>
      <c r="D277" s="173"/>
      <c r="E277" s="173"/>
      <c r="F277" s="173"/>
      <c r="G277" s="174"/>
      <c r="H277" s="173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</row>
    <row r="278" spans="1:20" ht="12.75">
      <c r="A278" s="172"/>
      <c r="B278" s="39"/>
      <c r="C278" s="166"/>
      <c r="D278" s="173"/>
      <c r="E278" s="173"/>
      <c r="F278" s="173"/>
      <c r="G278" s="174"/>
      <c r="H278" s="173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</row>
    <row r="279" spans="1:20" ht="12.75">
      <c r="A279" s="172"/>
      <c r="B279" s="39"/>
      <c r="C279" s="166"/>
      <c r="D279" s="173"/>
      <c r="E279" s="173"/>
      <c r="F279" s="173"/>
      <c r="G279" s="174"/>
      <c r="H279" s="173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</row>
    <row r="280" spans="1:20" ht="12.75">
      <c r="A280" s="172"/>
      <c r="B280" s="39"/>
      <c r="C280" s="166"/>
      <c r="D280" s="173"/>
      <c r="E280" s="173"/>
      <c r="F280" s="173"/>
      <c r="G280" s="174"/>
      <c r="H280" s="173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</row>
    <row r="281" spans="1:20" ht="12.75">
      <c r="A281" s="172"/>
      <c r="B281" s="39"/>
      <c r="C281" s="166"/>
      <c r="D281" s="173"/>
      <c r="E281" s="173"/>
      <c r="F281" s="173"/>
      <c r="G281" s="174"/>
      <c r="H281" s="173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</row>
    <row r="282" spans="1:20" ht="12.75">
      <c r="A282" s="172"/>
      <c r="B282" s="39"/>
      <c r="C282" s="166"/>
      <c r="D282" s="173"/>
      <c r="E282" s="173"/>
      <c r="F282" s="173"/>
      <c r="G282" s="174"/>
      <c r="H282" s="173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</row>
    <row r="283" spans="1:20" ht="12.75">
      <c r="A283" s="172"/>
      <c r="B283" s="39"/>
      <c r="C283" s="166"/>
      <c r="D283" s="173"/>
      <c r="E283" s="173"/>
      <c r="F283" s="173"/>
      <c r="G283" s="174"/>
      <c r="H283" s="173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</row>
    <row r="284" spans="1:20" ht="12.75">
      <c r="A284" s="172"/>
      <c r="B284" s="39"/>
      <c r="C284" s="166"/>
      <c r="D284" s="173"/>
      <c r="E284" s="173"/>
      <c r="F284" s="173"/>
      <c r="G284" s="174"/>
      <c r="H284" s="173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</row>
    <row r="285" spans="1:20" ht="12.75">
      <c r="A285" s="172"/>
      <c r="B285" s="39"/>
      <c r="C285" s="166"/>
      <c r="D285" s="173"/>
      <c r="E285" s="173"/>
      <c r="F285" s="173"/>
      <c r="G285" s="174"/>
      <c r="H285" s="173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</row>
    <row r="286" spans="1:20" ht="12.75">
      <c r="A286" s="172"/>
      <c r="B286" s="39"/>
      <c r="C286" s="166"/>
      <c r="D286" s="173"/>
      <c r="E286" s="173"/>
      <c r="F286" s="173"/>
      <c r="G286" s="174"/>
      <c r="H286" s="173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</row>
    <row r="287" spans="1:20" ht="12.75">
      <c r="A287" s="172"/>
      <c r="B287" s="39"/>
      <c r="C287" s="166"/>
      <c r="D287" s="173"/>
      <c r="E287" s="173"/>
      <c r="F287" s="173"/>
      <c r="G287" s="174"/>
      <c r="H287" s="173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</row>
    <row r="288" spans="1:20" ht="12.75">
      <c r="A288" s="172"/>
      <c r="B288" s="39"/>
      <c r="C288" s="166"/>
      <c r="D288" s="173"/>
      <c r="E288" s="173"/>
      <c r="F288" s="173"/>
      <c r="G288" s="174"/>
      <c r="H288" s="173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</row>
    <row r="289" spans="1:20" ht="12.75">
      <c r="A289" s="172"/>
      <c r="B289" s="39"/>
      <c r="C289" s="166"/>
      <c r="D289" s="173"/>
      <c r="E289" s="173"/>
      <c r="F289" s="173"/>
      <c r="G289" s="174"/>
      <c r="H289" s="173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</row>
    <row r="290" spans="1:20" ht="12.75" hidden="1">
      <c r="A290" s="172"/>
      <c r="B290" s="39"/>
      <c r="C290" s="166"/>
      <c r="D290" s="173"/>
      <c r="E290" s="173"/>
      <c r="F290" s="173"/>
      <c r="G290" s="174"/>
      <c r="H290" s="173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</row>
    <row r="291" spans="1:20" ht="12.75" hidden="1">
      <c r="A291" s="172"/>
      <c r="B291" s="39"/>
      <c r="C291" s="166"/>
      <c r="D291" s="173"/>
      <c r="E291" s="173"/>
      <c r="F291" s="173"/>
      <c r="G291" s="174"/>
      <c r="H291" s="173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</row>
    <row r="292" spans="1:20" ht="12.75">
      <c r="A292" s="172"/>
      <c r="B292" s="39"/>
      <c r="C292" s="166"/>
      <c r="D292" s="173"/>
      <c r="E292" s="173"/>
      <c r="F292" s="173"/>
      <c r="G292" s="174"/>
      <c r="H292" s="173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</row>
    <row r="293" spans="1:10" ht="12.75">
      <c r="A293" s="172"/>
      <c r="B293" s="39"/>
      <c r="C293" s="166"/>
      <c r="D293" s="173"/>
      <c r="E293" s="173"/>
      <c r="F293" s="173"/>
      <c r="G293" s="174"/>
      <c r="H293" s="173"/>
      <c r="I293" s="8" t="s">
        <v>170</v>
      </c>
      <c r="J293" s="8"/>
    </row>
    <row r="294" spans="1:20" ht="12.75">
      <c r="A294" s="172"/>
      <c r="B294" s="39"/>
      <c r="C294" s="166"/>
      <c r="D294" s="173"/>
      <c r="E294" s="173"/>
      <c r="F294" s="173"/>
      <c r="G294" s="174"/>
      <c r="H294" s="173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</row>
    <row r="295" spans="1:20" s="113" customFormat="1" ht="25.5">
      <c r="A295" s="11" t="s">
        <v>1</v>
      </c>
      <c r="B295" s="12"/>
      <c r="C295" s="195"/>
      <c r="D295" s="14" t="s">
        <v>4</v>
      </c>
      <c r="E295" s="15" t="s">
        <v>5</v>
      </c>
      <c r="F295" s="14" t="s">
        <v>6</v>
      </c>
      <c r="G295" s="15" t="s">
        <v>5</v>
      </c>
      <c r="H295" s="14" t="s">
        <v>7</v>
      </c>
      <c r="I295" s="15" t="s">
        <v>5</v>
      </c>
      <c r="J295" s="17" t="s">
        <v>8</v>
      </c>
      <c r="K295" s="18" t="s">
        <v>9</v>
      </c>
      <c r="L295" s="19">
        <v>2014</v>
      </c>
      <c r="M295" s="18" t="s">
        <v>10</v>
      </c>
      <c r="N295" s="20" t="s">
        <v>5</v>
      </c>
      <c r="O295" s="18" t="s">
        <v>11</v>
      </c>
      <c r="P295" s="20" t="s">
        <v>5</v>
      </c>
      <c r="Q295" s="18" t="s">
        <v>12</v>
      </c>
      <c r="R295" s="20" t="s">
        <v>5</v>
      </c>
      <c r="S295" s="18" t="s">
        <v>9</v>
      </c>
      <c r="T295" s="20" t="s">
        <v>5</v>
      </c>
    </row>
    <row r="296" spans="1:20" s="215" customFormat="1" ht="11.25">
      <c r="A296" s="22" t="s">
        <v>171</v>
      </c>
      <c r="B296" s="214"/>
      <c r="C296" s="214"/>
      <c r="D296" s="176">
        <v>817</v>
      </c>
      <c r="E296" s="177">
        <v>48.06</v>
      </c>
      <c r="F296" s="176">
        <v>1867</v>
      </c>
      <c r="G296" s="140">
        <v>109.82</v>
      </c>
      <c r="H296" s="176">
        <f>H297+H298+H299</f>
        <v>21346</v>
      </c>
      <c r="I296" s="141">
        <v>1255.65</v>
      </c>
      <c r="J296" s="139">
        <f aca="true" t="shared" si="21" ref="J296:S296">J297+J298+J299+J300+J301+J302+J303</f>
        <v>3994</v>
      </c>
      <c r="K296" s="139">
        <f t="shared" si="21"/>
        <v>3812.36</v>
      </c>
      <c r="L296" s="139">
        <f t="shared" si="21"/>
        <v>2334</v>
      </c>
      <c r="M296" s="139">
        <f t="shared" si="21"/>
        <v>259.97</v>
      </c>
      <c r="N296" s="139">
        <f>M296/L296*100</f>
        <v>11.138389031705229</v>
      </c>
      <c r="O296" s="139">
        <f t="shared" si="21"/>
        <v>307.97</v>
      </c>
      <c r="P296" s="139">
        <f>O296/L296*100</f>
        <v>13.194944301628109</v>
      </c>
      <c r="Q296" s="139">
        <f t="shared" si="21"/>
        <v>307.97</v>
      </c>
      <c r="R296" s="30">
        <f>Q296/L296*100</f>
        <v>13.194944301628109</v>
      </c>
      <c r="S296" s="139">
        <f t="shared" si="21"/>
        <v>307.97</v>
      </c>
      <c r="T296" s="139"/>
    </row>
    <row r="297" spans="1:20" s="59" customFormat="1" ht="12.75">
      <c r="A297" s="31">
        <v>610.62</v>
      </c>
      <c r="B297" s="47"/>
      <c r="C297" s="33" t="s">
        <v>14</v>
      </c>
      <c r="D297" s="130">
        <v>0</v>
      </c>
      <c r="E297" s="130"/>
      <c r="F297" s="130">
        <v>0</v>
      </c>
      <c r="G297" s="83"/>
      <c r="H297" s="130">
        <v>0</v>
      </c>
      <c r="I297" s="51"/>
      <c r="J297" s="105">
        <v>0</v>
      </c>
      <c r="K297" s="105">
        <v>0</v>
      </c>
      <c r="L297" s="105"/>
      <c r="M297" s="105"/>
      <c r="N297" s="105"/>
      <c r="O297" s="105"/>
      <c r="P297" s="105"/>
      <c r="Q297" s="105"/>
      <c r="R297" s="105"/>
      <c r="S297" s="105"/>
      <c r="T297" s="105"/>
    </row>
    <row r="298" spans="1:20" s="224" customFormat="1" ht="12.75">
      <c r="A298" s="31">
        <v>632</v>
      </c>
      <c r="B298" s="47"/>
      <c r="C298" s="128" t="s">
        <v>98</v>
      </c>
      <c r="D298" s="130">
        <v>0</v>
      </c>
      <c r="E298" s="130"/>
      <c r="F298" s="130">
        <v>0</v>
      </c>
      <c r="G298" s="83"/>
      <c r="H298" s="130">
        <v>180</v>
      </c>
      <c r="I298" s="51"/>
      <c r="J298" s="144">
        <v>100</v>
      </c>
      <c r="K298" s="144">
        <v>93.63</v>
      </c>
      <c r="L298" s="144">
        <v>100</v>
      </c>
      <c r="M298" s="144">
        <v>0</v>
      </c>
      <c r="N298" s="144"/>
      <c r="O298" s="144">
        <v>0</v>
      </c>
      <c r="P298" s="144"/>
      <c r="Q298" s="144"/>
      <c r="R298" s="144"/>
      <c r="S298" s="144"/>
      <c r="T298" s="144"/>
    </row>
    <row r="299" spans="1:20" ht="12.75">
      <c r="A299" s="31">
        <v>637</v>
      </c>
      <c r="B299" s="47"/>
      <c r="C299" s="128" t="s">
        <v>108</v>
      </c>
      <c r="D299" s="130">
        <v>817</v>
      </c>
      <c r="E299" s="130"/>
      <c r="F299" s="130">
        <v>1867</v>
      </c>
      <c r="G299" s="83"/>
      <c r="H299" s="130">
        <v>21166</v>
      </c>
      <c r="I299" s="51"/>
      <c r="J299" s="144">
        <v>0</v>
      </c>
      <c r="K299" s="144">
        <v>0</v>
      </c>
      <c r="L299" s="144">
        <v>2000</v>
      </c>
      <c r="M299" s="144">
        <v>199.86</v>
      </c>
      <c r="N299" s="144"/>
      <c r="O299" s="144">
        <v>247.86</v>
      </c>
      <c r="P299" s="144"/>
      <c r="Q299" s="144">
        <v>247.86</v>
      </c>
      <c r="R299" s="144"/>
      <c r="S299" s="144">
        <v>307.97</v>
      </c>
      <c r="T299" s="144"/>
    </row>
    <row r="300" spans="1:20" ht="12.75">
      <c r="A300" s="40">
        <v>637</v>
      </c>
      <c r="B300" s="84"/>
      <c r="C300" s="69" t="s">
        <v>172</v>
      </c>
      <c r="D300" s="253">
        <v>817</v>
      </c>
      <c r="E300" s="253"/>
      <c r="F300" s="253">
        <v>1867</v>
      </c>
      <c r="G300" s="183"/>
      <c r="H300" s="253">
        <v>21166</v>
      </c>
      <c r="I300" s="254"/>
      <c r="J300" s="144">
        <v>0</v>
      </c>
      <c r="K300" s="144">
        <v>0</v>
      </c>
      <c r="L300" s="144"/>
      <c r="M300" s="144"/>
      <c r="N300" s="144"/>
      <c r="O300" s="144"/>
      <c r="P300" s="144"/>
      <c r="Q300" s="144"/>
      <c r="R300" s="144"/>
      <c r="S300" s="144"/>
      <c r="T300" s="144"/>
    </row>
    <row r="301" spans="1:20" ht="12.75">
      <c r="A301" s="88">
        <v>637</v>
      </c>
      <c r="B301" s="117"/>
      <c r="C301" s="125" t="s">
        <v>173</v>
      </c>
      <c r="D301" s="255">
        <v>817</v>
      </c>
      <c r="E301" s="255"/>
      <c r="F301" s="255">
        <v>1867</v>
      </c>
      <c r="G301" s="256"/>
      <c r="H301" s="255">
        <v>21166</v>
      </c>
      <c r="I301" s="257"/>
      <c r="J301" s="258">
        <v>2700</v>
      </c>
      <c r="K301" s="259">
        <v>2688.6</v>
      </c>
      <c r="L301" s="259"/>
      <c r="M301" s="259"/>
      <c r="N301" s="259"/>
      <c r="O301" s="259"/>
      <c r="P301" s="259"/>
      <c r="Q301" s="259"/>
      <c r="R301" s="259"/>
      <c r="S301" s="259"/>
      <c r="T301" s="259"/>
    </row>
    <row r="302" spans="1:20" ht="12.75">
      <c r="A302" s="260">
        <v>637</v>
      </c>
      <c r="B302" s="261"/>
      <c r="C302" s="37" t="s">
        <v>67</v>
      </c>
      <c r="D302" s="130"/>
      <c r="E302" s="130"/>
      <c r="F302" s="130"/>
      <c r="G302" s="83"/>
      <c r="H302" s="130"/>
      <c r="I302" s="105"/>
      <c r="J302" s="144">
        <v>960</v>
      </c>
      <c r="K302" s="144">
        <v>960</v>
      </c>
      <c r="L302" s="144"/>
      <c r="M302" s="144"/>
      <c r="N302" s="144"/>
      <c r="O302" s="144"/>
      <c r="P302" s="144"/>
      <c r="Q302" s="144"/>
      <c r="R302" s="144"/>
      <c r="S302" s="144"/>
      <c r="T302" s="144"/>
    </row>
    <row r="303" spans="1:20" ht="12.75">
      <c r="A303" s="260">
        <v>637</v>
      </c>
      <c r="B303" s="261" t="s">
        <v>74</v>
      </c>
      <c r="C303" s="37" t="s">
        <v>174</v>
      </c>
      <c r="D303" s="216"/>
      <c r="E303" s="216"/>
      <c r="F303" s="216"/>
      <c r="G303" s="217"/>
      <c r="H303" s="216"/>
      <c r="I303" s="262"/>
      <c r="J303" s="219">
        <v>234</v>
      </c>
      <c r="K303" s="262">
        <v>70.13</v>
      </c>
      <c r="L303" s="262">
        <v>234</v>
      </c>
      <c r="M303" s="262">
        <v>60.11</v>
      </c>
      <c r="N303" s="262"/>
      <c r="O303" s="262">
        <v>60.11</v>
      </c>
      <c r="P303" s="262"/>
      <c r="Q303" s="262">
        <v>60.11</v>
      </c>
      <c r="R303" s="262"/>
      <c r="S303" s="262"/>
      <c r="T303" s="262"/>
    </row>
    <row r="304" spans="1:20" ht="12.75">
      <c r="A304" s="215"/>
      <c r="B304" s="215"/>
      <c r="C304" s="263"/>
      <c r="D304" s="264"/>
      <c r="E304" s="264"/>
      <c r="F304" s="264"/>
      <c r="G304" s="265"/>
      <c r="H304" s="264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</row>
    <row r="305" spans="1:20" s="215" customFormat="1" ht="11.25">
      <c r="A305" s="22" t="s">
        <v>175</v>
      </c>
      <c r="B305" s="214"/>
      <c r="C305" s="214"/>
      <c r="D305" s="176">
        <v>4213</v>
      </c>
      <c r="E305" s="177">
        <v>31.21</v>
      </c>
      <c r="F305" s="176">
        <v>8969</v>
      </c>
      <c r="G305" s="140">
        <v>66.44</v>
      </c>
      <c r="H305" s="176">
        <f>H306+H307+H309+H308</f>
        <v>12932</v>
      </c>
      <c r="I305" s="141">
        <v>95.79</v>
      </c>
      <c r="J305" s="139">
        <f aca="true" t="shared" si="22" ref="J305:S305">J306+J307+J308+J309</f>
        <v>15850</v>
      </c>
      <c r="K305" s="139">
        <f t="shared" si="22"/>
        <v>15300.15</v>
      </c>
      <c r="L305" s="139">
        <f t="shared" si="22"/>
        <v>15650</v>
      </c>
      <c r="M305" s="139">
        <f t="shared" si="22"/>
        <v>3041.62</v>
      </c>
      <c r="N305" s="139">
        <f>M305/L305*100</f>
        <v>19.435271565495206</v>
      </c>
      <c r="O305" s="139">
        <f t="shared" si="22"/>
        <v>6232.660000000001</v>
      </c>
      <c r="P305" s="139">
        <f>O305/L305*100</f>
        <v>39.825303514377005</v>
      </c>
      <c r="Q305" s="139">
        <f t="shared" si="22"/>
        <v>9371.7</v>
      </c>
      <c r="R305" s="30">
        <f>Q305/L305*100</f>
        <v>59.883067092651764</v>
      </c>
      <c r="S305" s="139">
        <f t="shared" si="22"/>
        <v>12385.74</v>
      </c>
      <c r="T305" s="139"/>
    </row>
    <row r="306" spans="1:20" s="59" customFormat="1" ht="12.75">
      <c r="A306" s="129">
        <v>632</v>
      </c>
      <c r="B306" s="47"/>
      <c r="C306" s="128" t="s">
        <v>98</v>
      </c>
      <c r="D306" s="49">
        <v>4098</v>
      </c>
      <c r="E306" s="49"/>
      <c r="F306" s="49">
        <v>7325</v>
      </c>
      <c r="G306" s="83"/>
      <c r="H306" s="49">
        <v>9644</v>
      </c>
      <c r="I306" s="51"/>
      <c r="J306" s="52">
        <v>15000</v>
      </c>
      <c r="K306" s="52">
        <v>14552.71</v>
      </c>
      <c r="L306" s="52">
        <v>15000</v>
      </c>
      <c r="M306" s="52">
        <v>3039.02</v>
      </c>
      <c r="N306" s="52"/>
      <c r="O306" s="52">
        <v>6230.06</v>
      </c>
      <c r="P306" s="52"/>
      <c r="Q306" s="52">
        <v>9369.1</v>
      </c>
      <c r="R306" s="52"/>
      <c r="S306" s="52">
        <v>12168.68</v>
      </c>
      <c r="T306" s="52"/>
    </row>
    <row r="307" spans="1:20" s="224" customFormat="1" ht="12.75">
      <c r="A307" s="129">
        <v>633</v>
      </c>
      <c r="B307" s="47"/>
      <c r="C307" s="128" t="s">
        <v>99</v>
      </c>
      <c r="D307" s="49">
        <v>115</v>
      </c>
      <c r="E307" s="49"/>
      <c r="F307" s="49">
        <v>115</v>
      </c>
      <c r="G307" s="83"/>
      <c r="H307" s="49">
        <v>115</v>
      </c>
      <c r="I307" s="51"/>
      <c r="J307" s="52">
        <v>150</v>
      </c>
      <c r="K307" s="52">
        <v>52.2</v>
      </c>
      <c r="L307" s="52">
        <v>150</v>
      </c>
      <c r="M307" s="52">
        <v>2.6</v>
      </c>
      <c r="N307" s="52"/>
      <c r="O307" s="52">
        <v>2.6</v>
      </c>
      <c r="P307" s="52"/>
      <c r="Q307" s="52">
        <v>2.6</v>
      </c>
      <c r="R307" s="52"/>
      <c r="S307" s="52">
        <v>2.6</v>
      </c>
      <c r="T307" s="52"/>
    </row>
    <row r="308" spans="1:20" ht="12.75">
      <c r="A308" s="129">
        <v>635</v>
      </c>
      <c r="B308" s="47"/>
      <c r="C308" s="128" t="s">
        <v>102</v>
      </c>
      <c r="D308" s="49">
        <v>0</v>
      </c>
      <c r="E308" s="49"/>
      <c r="F308" s="49">
        <v>16</v>
      </c>
      <c r="G308" s="83"/>
      <c r="H308" s="49">
        <v>34</v>
      </c>
      <c r="I308" s="51"/>
      <c r="J308" s="52">
        <v>600</v>
      </c>
      <c r="K308" s="52">
        <v>594.83</v>
      </c>
      <c r="L308" s="52">
        <v>500</v>
      </c>
      <c r="M308" s="52">
        <v>0</v>
      </c>
      <c r="N308" s="52"/>
      <c r="O308" s="52">
        <v>0</v>
      </c>
      <c r="P308" s="52"/>
      <c r="Q308" s="52">
        <v>0</v>
      </c>
      <c r="R308" s="52"/>
      <c r="S308" s="52">
        <v>214.46</v>
      </c>
      <c r="T308" s="52"/>
    </row>
    <row r="309" spans="1:20" ht="12.75">
      <c r="A309" s="152">
        <v>637</v>
      </c>
      <c r="B309" s="89"/>
      <c r="C309" s="125" t="s">
        <v>91</v>
      </c>
      <c r="D309" s="49"/>
      <c r="E309" s="49"/>
      <c r="F309" s="49">
        <v>1513</v>
      </c>
      <c r="G309" s="83"/>
      <c r="H309" s="49">
        <v>3139</v>
      </c>
      <c r="I309" s="51"/>
      <c r="J309" s="52">
        <v>100</v>
      </c>
      <c r="K309" s="52">
        <v>100.41</v>
      </c>
      <c r="L309" s="52">
        <v>0</v>
      </c>
      <c r="M309" s="52">
        <v>0</v>
      </c>
      <c r="N309" s="52"/>
      <c r="O309" s="52"/>
      <c r="P309" s="52"/>
      <c r="Q309" s="52">
        <v>0</v>
      </c>
      <c r="R309" s="52"/>
      <c r="S309" s="52">
        <v>0</v>
      </c>
      <c r="T309" s="52"/>
    </row>
    <row r="310" spans="1:20" ht="12.75">
      <c r="A310" s="153" t="s">
        <v>176</v>
      </c>
      <c r="B310" s="154"/>
      <c r="C310" s="155" t="s">
        <v>177</v>
      </c>
      <c r="D310" s="156">
        <v>5030</v>
      </c>
      <c r="E310" s="157">
        <v>33.09</v>
      </c>
      <c r="F310" s="156">
        <v>10836</v>
      </c>
      <c r="G310" s="158">
        <v>71.29</v>
      </c>
      <c r="H310" s="156">
        <f>H296+H305</f>
        <v>34278</v>
      </c>
      <c r="I310" s="266">
        <v>225.51</v>
      </c>
      <c r="J310" s="185">
        <f>J305+J296</f>
        <v>19844</v>
      </c>
      <c r="K310" s="185">
        <f aca="true" t="shared" si="23" ref="K310:S310">K296+K305</f>
        <v>19112.51</v>
      </c>
      <c r="L310" s="185">
        <f t="shared" si="23"/>
        <v>17984</v>
      </c>
      <c r="M310" s="185">
        <f t="shared" si="23"/>
        <v>3301.59</v>
      </c>
      <c r="N310" s="185">
        <f>M310/L310*100</f>
        <v>18.358485320284696</v>
      </c>
      <c r="O310" s="185">
        <f t="shared" si="23"/>
        <v>6540.630000000001</v>
      </c>
      <c r="P310" s="658">
        <f>O310/L310*100</f>
        <v>36.369161476868335</v>
      </c>
      <c r="Q310" s="185">
        <f t="shared" si="23"/>
        <v>9679.67</v>
      </c>
      <c r="R310" s="185">
        <f>Q310/L310*100</f>
        <v>53.8237878113879</v>
      </c>
      <c r="S310" s="185">
        <f t="shared" si="23"/>
        <v>12693.71</v>
      </c>
      <c r="T310" s="185"/>
    </row>
    <row r="311" spans="1:8" ht="12.75">
      <c r="A311" s="172"/>
      <c r="B311" s="39"/>
      <c r="C311" s="166"/>
      <c r="D311" s="173"/>
      <c r="E311" s="173"/>
      <c r="F311" s="173"/>
      <c r="G311" s="174"/>
      <c r="H311" s="173"/>
    </row>
    <row r="312" spans="1:20" ht="12.75">
      <c r="A312" s="267"/>
      <c r="B312" s="267"/>
      <c r="C312" s="267"/>
      <c r="D312" s="267"/>
      <c r="E312" s="267"/>
      <c r="F312" s="267"/>
      <c r="G312" s="267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10" ht="12.75">
      <c r="A313" s="267"/>
      <c r="B313" s="267"/>
      <c r="C313" s="267"/>
      <c r="D313" s="267"/>
      <c r="E313" s="267"/>
      <c r="F313" s="267"/>
      <c r="G313" s="267"/>
      <c r="H313" s="6"/>
      <c r="I313" s="268"/>
      <c r="J313" s="268"/>
    </row>
    <row r="314" spans="1:20" ht="12.75">
      <c r="A314" s="267"/>
      <c r="B314" s="267"/>
      <c r="C314" s="267"/>
      <c r="D314" s="267"/>
      <c r="E314" s="267"/>
      <c r="F314" s="267"/>
      <c r="G314" s="267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1:20" ht="12.75">
      <c r="A315" s="6"/>
      <c r="B315" s="6"/>
      <c r="C315" s="6"/>
      <c r="D315" s="269"/>
      <c r="E315" s="270"/>
      <c r="F315" s="271"/>
      <c r="G315" s="272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1:20" s="113" customFormat="1" ht="12.75">
      <c r="A316" s="273"/>
      <c r="B316" s="274"/>
      <c r="C316" s="275"/>
      <c r="D316" s="276"/>
      <c r="E316" s="277"/>
      <c r="F316" s="276"/>
      <c r="G316" s="277"/>
      <c r="H316" s="276"/>
      <c r="I316" s="277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</row>
    <row r="317" spans="1:20" s="263" customFormat="1" ht="11.25">
      <c r="A317" s="279"/>
      <c r="B317" s="279"/>
      <c r="C317" s="279"/>
      <c r="D317" s="280"/>
      <c r="E317" s="281"/>
      <c r="F317" s="280"/>
      <c r="G317" s="282"/>
      <c r="H317" s="280"/>
      <c r="I317" s="279"/>
      <c r="J317" s="283"/>
      <c r="K317" s="283"/>
      <c r="L317" s="283"/>
      <c r="M317" s="283"/>
      <c r="N317" s="283"/>
      <c r="O317" s="283"/>
      <c r="P317" s="283"/>
      <c r="Q317" s="283"/>
      <c r="R317" s="283"/>
      <c r="S317" s="283"/>
      <c r="T317" s="283"/>
    </row>
    <row r="318" spans="1:20" s="59" customFormat="1" ht="12.75">
      <c r="A318" s="187"/>
      <c r="B318" s="187"/>
      <c r="C318" s="187"/>
      <c r="D318" s="284"/>
      <c r="E318" s="284"/>
      <c r="F318" s="284"/>
      <c r="G318" s="285"/>
      <c r="H318" s="284"/>
      <c r="I318" s="6"/>
      <c r="J318" s="286"/>
      <c r="K318" s="286"/>
      <c r="L318" s="286"/>
      <c r="M318" s="286"/>
      <c r="N318" s="286"/>
      <c r="O318" s="286"/>
      <c r="P318" s="286"/>
      <c r="Q318" s="286"/>
      <c r="R318" s="286"/>
      <c r="S318" s="286"/>
      <c r="T318" s="286"/>
    </row>
    <row r="319" spans="1:20" s="224" customFormat="1" ht="12.75">
      <c r="A319" s="187"/>
      <c r="B319" s="187"/>
      <c r="C319" s="187"/>
      <c r="D319" s="284"/>
      <c r="E319" s="284"/>
      <c r="F319" s="284"/>
      <c r="G319" s="285"/>
      <c r="H319" s="284"/>
      <c r="I319" s="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</row>
    <row r="320" spans="1:10" ht="12.75">
      <c r="A320" s="267"/>
      <c r="B320" s="267"/>
      <c r="C320" s="267"/>
      <c r="D320" s="267"/>
      <c r="E320" s="267"/>
      <c r="F320" s="267"/>
      <c r="G320" s="267"/>
      <c r="I320" s="8" t="s">
        <v>178</v>
      </c>
      <c r="J320" s="8"/>
    </row>
    <row r="321" spans="1:7" ht="12.75">
      <c r="A321" s="267"/>
      <c r="B321" s="267"/>
      <c r="C321" s="267"/>
      <c r="D321" s="267"/>
      <c r="E321" s="267"/>
      <c r="F321" s="267"/>
      <c r="G321" s="267"/>
    </row>
    <row r="322" spans="1:9" ht="12.75">
      <c r="A322" s="59"/>
      <c r="B322" s="59"/>
      <c r="C322" s="59"/>
      <c r="D322" s="287"/>
      <c r="E322" s="288"/>
      <c r="F322" s="240"/>
      <c r="G322" s="180"/>
      <c r="H322" s="59"/>
      <c r="I322" s="59"/>
    </row>
    <row r="323" spans="1:20" ht="25.5">
      <c r="A323" s="11" t="s">
        <v>1</v>
      </c>
      <c r="B323" s="12"/>
      <c r="C323" s="195"/>
      <c r="D323" s="14" t="s">
        <v>4</v>
      </c>
      <c r="E323" s="15" t="s">
        <v>5</v>
      </c>
      <c r="F323" s="14" t="s">
        <v>6</v>
      </c>
      <c r="G323" s="15" t="s">
        <v>5</v>
      </c>
      <c r="H323" s="14" t="s">
        <v>7</v>
      </c>
      <c r="I323" s="15" t="s">
        <v>5</v>
      </c>
      <c r="J323" s="17" t="s">
        <v>8</v>
      </c>
      <c r="K323" s="18" t="s">
        <v>9</v>
      </c>
      <c r="L323" s="19">
        <v>2014</v>
      </c>
      <c r="M323" s="18" t="s">
        <v>10</v>
      </c>
      <c r="N323" s="20" t="s">
        <v>5</v>
      </c>
      <c r="O323" s="18" t="s">
        <v>11</v>
      </c>
      <c r="P323" s="20" t="s">
        <v>5</v>
      </c>
      <c r="Q323" s="18" t="s">
        <v>12</v>
      </c>
      <c r="R323" s="20" t="s">
        <v>5</v>
      </c>
      <c r="S323" s="18" t="s">
        <v>9</v>
      </c>
      <c r="T323" s="20" t="s">
        <v>5</v>
      </c>
    </row>
    <row r="324" spans="1:20" ht="12.75">
      <c r="A324" s="22" t="s">
        <v>179</v>
      </c>
      <c r="B324" s="214"/>
      <c r="C324" s="214"/>
      <c r="D324" s="176">
        <v>11603</v>
      </c>
      <c r="E324" s="177">
        <v>50.01</v>
      </c>
      <c r="F324" s="176">
        <f>F325+F326+F327+F328+F329+F330</f>
        <v>19522</v>
      </c>
      <c r="G324" s="140">
        <v>84.15</v>
      </c>
      <c r="H324" s="176">
        <f>H325+H326+H327+H328+H329+H330</f>
        <v>25387</v>
      </c>
      <c r="I324" s="141">
        <v>109.43</v>
      </c>
      <c r="J324" s="139">
        <f aca="true" t="shared" si="24" ref="J324:S324">J325+J326+J327+J328+J329+J330</f>
        <v>28250</v>
      </c>
      <c r="K324" s="139">
        <f t="shared" si="24"/>
        <v>29113.98</v>
      </c>
      <c r="L324" s="139">
        <f t="shared" si="24"/>
        <v>18500</v>
      </c>
      <c r="M324" s="139">
        <f t="shared" si="24"/>
        <v>4843.429999999999</v>
      </c>
      <c r="N324" s="139">
        <f>M324/L324*100</f>
        <v>26.180702702702703</v>
      </c>
      <c r="O324" s="139">
        <f t="shared" si="24"/>
        <v>16274.17</v>
      </c>
      <c r="P324" s="139">
        <f>O324/L324*100</f>
        <v>87.96848648648648</v>
      </c>
      <c r="Q324" s="139">
        <f t="shared" si="24"/>
        <v>21929.260000000002</v>
      </c>
      <c r="R324" s="30">
        <f>Q324/L324*100</f>
        <v>118.53654054054054</v>
      </c>
      <c r="S324" s="139">
        <f t="shared" si="24"/>
        <v>29373.129999999997</v>
      </c>
      <c r="T324" s="139"/>
    </row>
    <row r="325" spans="1:20" ht="12.75">
      <c r="A325" s="129">
        <v>610</v>
      </c>
      <c r="B325" s="47"/>
      <c r="C325" s="128" t="s">
        <v>180</v>
      </c>
      <c r="D325" s="130">
        <v>0</v>
      </c>
      <c r="E325" s="225"/>
      <c r="F325" s="130">
        <v>0</v>
      </c>
      <c r="G325" s="83"/>
      <c r="H325" s="130">
        <v>885</v>
      </c>
      <c r="I325" s="51"/>
      <c r="J325" s="144">
        <v>3000</v>
      </c>
      <c r="K325" s="144">
        <v>3241.17</v>
      </c>
      <c r="L325" s="144">
        <v>3000</v>
      </c>
      <c r="M325" s="144">
        <v>456.39</v>
      </c>
      <c r="N325" s="144"/>
      <c r="O325" s="144">
        <v>456.39</v>
      </c>
      <c r="P325" s="144"/>
      <c r="Q325" s="144">
        <v>1597.44</v>
      </c>
      <c r="R325" s="144"/>
      <c r="S325" s="144">
        <v>3198.99</v>
      </c>
      <c r="T325" s="144"/>
    </row>
    <row r="326" spans="1:20" ht="12.75">
      <c r="A326" s="129">
        <v>620</v>
      </c>
      <c r="B326" s="47"/>
      <c r="C326" s="128" t="s">
        <v>18</v>
      </c>
      <c r="D326" s="130">
        <v>0</v>
      </c>
      <c r="E326" s="225"/>
      <c r="F326" s="130">
        <v>0</v>
      </c>
      <c r="G326" s="83"/>
      <c r="H326" s="130">
        <v>165</v>
      </c>
      <c r="I326" s="51"/>
      <c r="J326" s="144">
        <v>1500</v>
      </c>
      <c r="K326" s="144">
        <v>1335.46</v>
      </c>
      <c r="L326" s="144">
        <v>1500</v>
      </c>
      <c r="M326" s="144">
        <v>162.47</v>
      </c>
      <c r="N326" s="144"/>
      <c r="O326" s="144">
        <v>162.47</v>
      </c>
      <c r="P326" s="144"/>
      <c r="Q326" s="144">
        <v>506.97</v>
      </c>
      <c r="R326" s="144"/>
      <c r="S326" s="144">
        <v>1077.91</v>
      </c>
      <c r="T326" s="144"/>
    </row>
    <row r="327" spans="1:20" ht="12.75">
      <c r="A327" s="129">
        <v>632</v>
      </c>
      <c r="B327" s="47"/>
      <c r="C327" s="128" t="s">
        <v>98</v>
      </c>
      <c r="D327" s="130">
        <v>11424</v>
      </c>
      <c r="E327" s="225"/>
      <c r="F327" s="130">
        <v>19165</v>
      </c>
      <c r="G327" s="83"/>
      <c r="H327" s="130">
        <v>23707</v>
      </c>
      <c r="I327" s="51"/>
      <c r="J327" s="144">
        <v>22550</v>
      </c>
      <c r="K327" s="144">
        <v>22791.47</v>
      </c>
      <c r="L327" s="144">
        <v>13000</v>
      </c>
      <c r="M327" s="144">
        <v>4203.32</v>
      </c>
      <c r="N327" s="144"/>
      <c r="O327" s="144">
        <v>7996.18</v>
      </c>
      <c r="P327" s="144"/>
      <c r="Q327" s="144">
        <v>11907.37</v>
      </c>
      <c r="R327" s="144"/>
      <c r="S327" s="144">
        <v>14876.85</v>
      </c>
      <c r="T327" s="144"/>
    </row>
    <row r="328" spans="1:20" ht="12.75">
      <c r="A328" s="129">
        <v>633</v>
      </c>
      <c r="B328" s="47"/>
      <c r="C328" s="128" t="s">
        <v>99</v>
      </c>
      <c r="D328" s="130">
        <v>71</v>
      </c>
      <c r="E328" s="225"/>
      <c r="F328" s="130">
        <v>71</v>
      </c>
      <c r="G328" s="83"/>
      <c r="H328" s="130">
        <v>81</v>
      </c>
      <c r="I328" s="51"/>
      <c r="J328" s="144">
        <v>100</v>
      </c>
      <c r="K328" s="144">
        <v>87.8</v>
      </c>
      <c r="L328" s="144">
        <v>100</v>
      </c>
      <c r="M328" s="144">
        <v>21.25</v>
      </c>
      <c r="N328" s="144"/>
      <c r="O328" s="144">
        <v>378.3</v>
      </c>
      <c r="P328" s="144"/>
      <c r="Q328" s="144">
        <v>379.76</v>
      </c>
      <c r="R328" s="144"/>
      <c r="S328" s="144">
        <v>437.05</v>
      </c>
      <c r="T328" s="144"/>
    </row>
    <row r="329" spans="1:20" ht="12.75">
      <c r="A329" s="152">
        <v>635</v>
      </c>
      <c r="B329" s="89"/>
      <c r="C329" s="125" t="s">
        <v>102</v>
      </c>
      <c r="D329" s="130">
        <v>108</v>
      </c>
      <c r="E329" s="225"/>
      <c r="F329" s="130">
        <v>116</v>
      </c>
      <c r="G329" s="83"/>
      <c r="H329" s="130">
        <v>379</v>
      </c>
      <c r="I329" s="51"/>
      <c r="J329" s="144">
        <v>500</v>
      </c>
      <c r="K329" s="144">
        <v>1037.48</v>
      </c>
      <c r="L329" s="144">
        <v>500</v>
      </c>
      <c r="M329" s="144">
        <v>0</v>
      </c>
      <c r="N329" s="144"/>
      <c r="O329" s="144">
        <v>3630.83</v>
      </c>
      <c r="P329" s="144"/>
      <c r="Q329" s="144">
        <v>3887.72</v>
      </c>
      <c r="R329" s="144"/>
      <c r="S329" s="144">
        <v>6132.33</v>
      </c>
      <c r="T329" s="144"/>
    </row>
    <row r="330" spans="1:20" ht="12.75">
      <c r="A330" s="129">
        <v>637</v>
      </c>
      <c r="B330" s="47"/>
      <c r="C330" s="128" t="s">
        <v>91</v>
      </c>
      <c r="D330" s="130">
        <v>0</v>
      </c>
      <c r="E330" s="225"/>
      <c r="F330" s="130">
        <v>170</v>
      </c>
      <c r="G330" s="83"/>
      <c r="H330" s="130">
        <v>170</v>
      </c>
      <c r="I330" s="51"/>
      <c r="J330" s="144">
        <v>600</v>
      </c>
      <c r="K330" s="144">
        <v>620.6</v>
      </c>
      <c r="L330" s="144">
        <v>400</v>
      </c>
      <c r="M330" s="144">
        <v>0</v>
      </c>
      <c r="N330" s="144"/>
      <c r="O330" s="144">
        <v>3650</v>
      </c>
      <c r="P330" s="144"/>
      <c r="Q330" s="144">
        <v>3650</v>
      </c>
      <c r="R330" s="144"/>
      <c r="S330" s="144">
        <v>3650</v>
      </c>
      <c r="T330" s="144"/>
    </row>
    <row r="331" spans="1:20" ht="12.75">
      <c r="A331" s="153" t="s">
        <v>181</v>
      </c>
      <c r="B331" s="154"/>
      <c r="C331" s="155" t="s">
        <v>182</v>
      </c>
      <c r="D331" s="156">
        <v>11603</v>
      </c>
      <c r="E331" s="157">
        <v>50.01</v>
      </c>
      <c r="F331" s="156">
        <v>19522</v>
      </c>
      <c r="G331" s="158">
        <v>84.15</v>
      </c>
      <c r="H331" s="156">
        <f>H324</f>
        <v>25387</v>
      </c>
      <c r="I331" s="266">
        <v>109.43</v>
      </c>
      <c r="J331" s="171">
        <f aca="true" t="shared" si="25" ref="J331:S331">J324</f>
        <v>28250</v>
      </c>
      <c r="K331" s="171">
        <f t="shared" si="25"/>
        <v>29113.98</v>
      </c>
      <c r="L331" s="171">
        <f t="shared" si="25"/>
        <v>18500</v>
      </c>
      <c r="M331" s="171">
        <f t="shared" si="25"/>
        <v>4843.429999999999</v>
      </c>
      <c r="N331" s="171">
        <f>M331/L331*100</f>
        <v>26.180702702702703</v>
      </c>
      <c r="O331" s="171">
        <f t="shared" si="25"/>
        <v>16274.17</v>
      </c>
      <c r="P331" s="658">
        <f>O331/L331*100</f>
        <v>87.96848648648648</v>
      </c>
      <c r="Q331" s="171">
        <f t="shared" si="25"/>
        <v>21929.260000000002</v>
      </c>
      <c r="R331" s="185">
        <f>Q331/L331*100</f>
        <v>118.53654054054054</v>
      </c>
      <c r="S331" s="171">
        <f t="shared" si="25"/>
        <v>29373.129999999997</v>
      </c>
      <c r="T331" s="171"/>
    </row>
    <row r="332" spans="1:20" ht="12.75">
      <c r="A332" s="172"/>
      <c r="B332" s="39"/>
      <c r="C332" s="166"/>
      <c r="D332" s="173"/>
      <c r="E332" s="173"/>
      <c r="F332" s="173"/>
      <c r="G332" s="174"/>
      <c r="H332" s="173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</row>
    <row r="333" spans="1:20" ht="12.75">
      <c r="A333" s="172"/>
      <c r="B333" s="39"/>
      <c r="C333" s="166"/>
      <c r="D333" s="173"/>
      <c r="E333" s="173"/>
      <c r="F333" s="173"/>
      <c r="G333" s="174"/>
      <c r="H333" s="173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</row>
    <row r="334" spans="1:20" ht="14.25" customHeight="1">
      <c r="A334" s="172"/>
      <c r="B334" s="39"/>
      <c r="C334" s="166"/>
      <c r="D334" s="173"/>
      <c r="E334" s="173"/>
      <c r="F334" s="173"/>
      <c r="G334" s="174"/>
      <c r="H334" s="173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</row>
    <row r="335" spans="1:20" ht="12.75" hidden="1">
      <c r="A335" s="172"/>
      <c r="B335" s="39"/>
      <c r="C335" s="166"/>
      <c r="D335" s="173"/>
      <c r="E335" s="173"/>
      <c r="F335" s="173"/>
      <c r="G335" s="174"/>
      <c r="H335" s="173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</row>
    <row r="336" spans="1:20" ht="12.75" hidden="1">
      <c r="A336" s="172"/>
      <c r="B336" s="39"/>
      <c r="C336" s="166"/>
      <c r="D336" s="173"/>
      <c r="E336" s="173"/>
      <c r="F336" s="173"/>
      <c r="G336" s="174"/>
      <c r="H336" s="173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</row>
    <row r="337" spans="1:20" ht="12.75" hidden="1">
      <c r="A337" s="172"/>
      <c r="B337" s="39"/>
      <c r="C337" s="166"/>
      <c r="D337" s="173"/>
      <c r="E337" s="173"/>
      <c r="F337" s="173"/>
      <c r="G337" s="174"/>
      <c r="H337" s="173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</row>
    <row r="338" spans="1:10" ht="13.5" thickBot="1">
      <c r="A338" s="172"/>
      <c r="B338" s="39"/>
      <c r="C338" s="166"/>
      <c r="D338" s="173"/>
      <c r="E338" s="173"/>
      <c r="F338" s="173"/>
      <c r="G338" s="174"/>
      <c r="H338" s="740" t="s">
        <v>183</v>
      </c>
      <c r="I338" s="740"/>
      <c r="J338" s="194"/>
    </row>
    <row r="339" spans="1:20" s="113" customFormat="1" ht="26.25" thickBot="1">
      <c r="A339" s="11" t="s">
        <v>1</v>
      </c>
      <c r="B339" s="12"/>
      <c r="C339" s="195"/>
      <c r="D339" s="14" t="s">
        <v>4</v>
      </c>
      <c r="E339" s="15" t="s">
        <v>5</v>
      </c>
      <c r="F339" s="14" t="s">
        <v>6</v>
      </c>
      <c r="G339" s="15" t="s">
        <v>5</v>
      </c>
      <c r="H339" s="14" t="s">
        <v>7</v>
      </c>
      <c r="I339" s="15" t="s">
        <v>5</v>
      </c>
      <c r="J339" s="17" t="s">
        <v>8</v>
      </c>
      <c r="K339" s="18" t="s">
        <v>9</v>
      </c>
      <c r="L339" s="19">
        <v>2014</v>
      </c>
      <c r="M339" s="18" t="s">
        <v>10</v>
      </c>
      <c r="N339" s="20" t="s">
        <v>5</v>
      </c>
      <c r="O339" s="18" t="s">
        <v>11</v>
      </c>
      <c r="P339" s="20" t="s">
        <v>5</v>
      </c>
      <c r="Q339" s="18" t="s">
        <v>12</v>
      </c>
      <c r="R339" s="20" t="s">
        <v>5</v>
      </c>
      <c r="S339" s="18" t="s">
        <v>9</v>
      </c>
      <c r="T339" s="20" t="s">
        <v>5</v>
      </c>
    </row>
    <row r="340" spans="1:20" s="215" customFormat="1" ht="11.25">
      <c r="A340" s="22" t="s">
        <v>184</v>
      </c>
      <c r="B340" s="214"/>
      <c r="C340" s="214"/>
      <c r="D340" s="176">
        <v>4553</v>
      </c>
      <c r="E340" s="177">
        <v>21.18</v>
      </c>
      <c r="F340" s="176">
        <v>8858</v>
      </c>
      <c r="G340" s="140">
        <v>41.2</v>
      </c>
      <c r="H340" s="176">
        <f>H341+H342+H343+H344+H345+H348</f>
        <v>12762</v>
      </c>
      <c r="I340" s="141">
        <v>59.36</v>
      </c>
      <c r="J340" s="139">
        <f aca="true" t="shared" si="26" ref="J340:O340">J341+J342+J343+J344+J345+J348</f>
        <v>23270</v>
      </c>
      <c r="K340" s="139">
        <f t="shared" si="26"/>
        <v>22898.660000000003</v>
      </c>
      <c r="L340" s="139">
        <f t="shared" si="26"/>
        <v>23300</v>
      </c>
      <c r="M340" s="139">
        <f t="shared" si="26"/>
        <v>4566.79</v>
      </c>
      <c r="N340" s="139">
        <f>M340/L340*100</f>
        <v>19.599957081545064</v>
      </c>
      <c r="O340" s="139">
        <f t="shared" si="26"/>
        <v>11790.41</v>
      </c>
      <c r="P340" s="139">
        <f>O340/L340*100</f>
        <v>50.60261802575107</v>
      </c>
      <c r="Q340" s="139">
        <f>Q341+Q342+Q343+Q344+Q345+Q348+Q346+Q347</f>
        <v>19122.499999999996</v>
      </c>
      <c r="R340" s="30">
        <f>Q340/L340*100</f>
        <v>82.07081545064376</v>
      </c>
      <c r="S340" s="139">
        <f>S341+S342+S343+S344+S345+S348+S346+S347</f>
        <v>27536.27</v>
      </c>
      <c r="T340" s="139"/>
    </row>
    <row r="341" spans="1:20" s="59" customFormat="1" ht="12.75">
      <c r="A341" s="248">
        <v>632</v>
      </c>
      <c r="B341" s="249"/>
      <c r="C341" s="289" t="s">
        <v>98</v>
      </c>
      <c r="D341" s="130">
        <v>4371</v>
      </c>
      <c r="E341" s="225"/>
      <c r="F341" s="130">
        <v>8227</v>
      </c>
      <c r="G341" s="83"/>
      <c r="H341" s="130">
        <v>10755</v>
      </c>
      <c r="I341" s="51"/>
      <c r="J341" s="127">
        <v>10000</v>
      </c>
      <c r="K341" s="127">
        <v>9968.27</v>
      </c>
      <c r="L341" s="127">
        <v>10000</v>
      </c>
      <c r="M341" s="127">
        <v>482.22</v>
      </c>
      <c r="N341" s="127"/>
      <c r="O341" s="127">
        <v>2413.54</v>
      </c>
      <c r="P341" s="127"/>
      <c r="Q341" s="127">
        <v>4290.91</v>
      </c>
      <c r="R341" s="127"/>
      <c r="S341" s="127">
        <v>5665.37</v>
      </c>
      <c r="T341" s="127"/>
    </row>
    <row r="342" spans="1:20" s="224" customFormat="1" ht="12.75">
      <c r="A342" s="248">
        <v>633</v>
      </c>
      <c r="B342" s="249"/>
      <c r="C342" s="289" t="s">
        <v>427</v>
      </c>
      <c r="D342" s="130">
        <v>105</v>
      </c>
      <c r="E342" s="225"/>
      <c r="F342" s="130">
        <v>120</v>
      </c>
      <c r="G342" s="83"/>
      <c r="H342" s="130">
        <v>120</v>
      </c>
      <c r="I342" s="51"/>
      <c r="J342" s="52">
        <v>650</v>
      </c>
      <c r="K342" s="52">
        <v>672.58</v>
      </c>
      <c r="L342" s="52">
        <v>500</v>
      </c>
      <c r="M342" s="52">
        <v>159.68</v>
      </c>
      <c r="N342" s="52"/>
      <c r="O342" s="52">
        <v>3445.09</v>
      </c>
      <c r="P342" s="52"/>
      <c r="Q342" s="52">
        <v>5570.17</v>
      </c>
      <c r="R342" s="52"/>
      <c r="S342" s="52">
        <v>5697.55</v>
      </c>
      <c r="T342" s="52"/>
    </row>
    <row r="343" spans="1:20" ht="12.75">
      <c r="A343" s="248">
        <v>634</v>
      </c>
      <c r="B343" s="249"/>
      <c r="C343" s="289" t="s">
        <v>185</v>
      </c>
      <c r="D343" s="130">
        <v>44</v>
      </c>
      <c r="E343" s="225"/>
      <c r="F343" s="130">
        <v>236</v>
      </c>
      <c r="G343" s="83"/>
      <c r="H343" s="130">
        <v>394</v>
      </c>
      <c r="I343" s="51"/>
      <c r="J343" s="52">
        <v>6100</v>
      </c>
      <c r="K343" s="52">
        <v>6747.64</v>
      </c>
      <c r="L343" s="52">
        <v>6100</v>
      </c>
      <c r="M343" s="52">
        <v>424.89</v>
      </c>
      <c r="N343" s="52"/>
      <c r="O343" s="52">
        <v>2518.56</v>
      </c>
      <c r="P343" s="52"/>
      <c r="Q343" s="52">
        <v>4023.81</v>
      </c>
      <c r="R343" s="52"/>
      <c r="S343" s="52">
        <v>6971.25</v>
      </c>
      <c r="T343" s="52"/>
    </row>
    <row r="344" spans="1:20" ht="12.75">
      <c r="A344" s="248">
        <v>635</v>
      </c>
      <c r="B344" s="249"/>
      <c r="C344" s="289" t="s">
        <v>102</v>
      </c>
      <c r="D344" s="130">
        <v>33</v>
      </c>
      <c r="E344" s="225"/>
      <c r="F344" s="130">
        <v>275</v>
      </c>
      <c r="G344" s="83"/>
      <c r="H344" s="130">
        <v>493</v>
      </c>
      <c r="I344" s="51"/>
      <c r="J344" s="52">
        <v>350</v>
      </c>
      <c r="K344" s="52">
        <v>384.91</v>
      </c>
      <c r="L344" s="52">
        <v>500</v>
      </c>
      <c r="M344" s="52">
        <v>2000</v>
      </c>
      <c r="N344" s="52"/>
      <c r="O344" s="52">
        <v>339.8</v>
      </c>
      <c r="P344" s="52"/>
      <c r="Q344" s="52">
        <v>339.8</v>
      </c>
      <c r="R344" s="52"/>
      <c r="S344" s="52">
        <v>339.8</v>
      </c>
      <c r="T344" s="52"/>
    </row>
    <row r="345" spans="1:20" ht="12.75">
      <c r="A345" s="248">
        <v>637</v>
      </c>
      <c r="B345" s="249"/>
      <c r="C345" s="289" t="s">
        <v>91</v>
      </c>
      <c r="D345" s="130">
        <v>0</v>
      </c>
      <c r="E345" s="225"/>
      <c r="F345" s="130">
        <v>0</v>
      </c>
      <c r="G345" s="83"/>
      <c r="H345" s="130">
        <v>0</v>
      </c>
      <c r="I345" s="51"/>
      <c r="J345" s="52">
        <v>320</v>
      </c>
      <c r="K345" s="52">
        <v>320</v>
      </c>
      <c r="L345" s="52">
        <v>300</v>
      </c>
      <c r="M345" s="52">
        <v>0</v>
      </c>
      <c r="N345" s="52"/>
      <c r="O345" s="52">
        <v>0</v>
      </c>
      <c r="P345" s="52"/>
      <c r="Q345" s="52">
        <v>0</v>
      </c>
      <c r="R345" s="52"/>
      <c r="S345" s="52">
        <v>0</v>
      </c>
      <c r="T345" s="52"/>
    </row>
    <row r="346" spans="1:20" ht="12.75">
      <c r="A346" s="248">
        <v>637</v>
      </c>
      <c r="B346" s="249" t="s">
        <v>81</v>
      </c>
      <c r="C346" s="289" t="s">
        <v>434</v>
      </c>
      <c r="D346" s="130"/>
      <c r="E346" s="225"/>
      <c r="F346" s="130"/>
      <c r="G346" s="83"/>
      <c r="H346" s="130"/>
      <c r="I346" s="51"/>
      <c r="J346" s="52"/>
      <c r="K346" s="52"/>
      <c r="L346" s="52"/>
      <c r="M346" s="52"/>
      <c r="N346" s="52"/>
      <c r="O346" s="52"/>
      <c r="P346" s="52"/>
      <c r="Q346" s="52">
        <v>100</v>
      </c>
      <c r="R346" s="52"/>
      <c r="S346" s="52">
        <v>700</v>
      </c>
      <c r="T346" s="52"/>
    </row>
    <row r="347" spans="1:20" ht="12.75">
      <c r="A347" s="248">
        <v>620</v>
      </c>
      <c r="B347" s="249"/>
      <c r="C347" s="289" t="s">
        <v>435</v>
      </c>
      <c r="D347" s="130"/>
      <c r="E347" s="225"/>
      <c r="F347" s="130"/>
      <c r="G347" s="83"/>
      <c r="H347" s="130"/>
      <c r="I347" s="51"/>
      <c r="J347" s="52"/>
      <c r="K347" s="52"/>
      <c r="L347" s="52"/>
      <c r="M347" s="52"/>
      <c r="N347" s="52"/>
      <c r="O347" s="52"/>
      <c r="P347" s="52"/>
      <c r="Q347" s="52">
        <v>22.55</v>
      </c>
      <c r="R347" s="52"/>
      <c r="S347" s="52">
        <v>90.2</v>
      </c>
      <c r="T347" s="52"/>
    </row>
    <row r="348" spans="1:20" ht="12.75">
      <c r="A348" s="248">
        <v>642</v>
      </c>
      <c r="B348" s="249"/>
      <c r="C348" s="289" t="s">
        <v>186</v>
      </c>
      <c r="D348" s="130">
        <v>0</v>
      </c>
      <c r="E348" s="225"/>
      <c r="F348" s="130">
        <v>0</v>
      </c>
      <c r="G348" s="83"/>
      <c r="H348" s="130">
        <v>1000</v>
      </c>
      <c r="I348" s="51"/>
      <c r="J348" s="52">
        <v>5850</v>
      </c>
      <c r="K348" s="52">
        <f>K349+K350+K351</f>
        <v>4805.26</v>
      </c>
      <c r="L348" s="52">
        <v>5900</v>
      </c>
      <c r="M348" s="52">
        <v>1500</v>
      </c>
      <c r="N348" s="52"/>
      <c r="O348" s="52">
        <f>O349+O350+O351</f>
        <v>3073.42</v>
      </c>
      <c r="P348" s="52"/>
      <c r="Q348" s="52">
        <f>Q349+Q350+Q351</f>
        <v>4775.26</v>
      </c>
      <c r="R348" s="52"/>
      <c r="S348" s="52">
        <f>S349+S350+S351</f>
        <v>8072.1</v>
      </c>
      <c r="T348" s="52"/>
    </row>
    <row r="349" spans="1:20" ht="12.75">
      <c r="A349" s="248"/>
      <c r="B349" s="249"/>
      <c r="C349" s="128" t="s">
        <v>187</v>
      </c>
      <c r="D349" s="130"/>
      <c r="E349" s="225"/>
      <c r="F349" s="130"/>
      <c r="G349" s="83"/>
      <c r="H349" s="130"/>
      <c r="I349" s="51"/>
      <c r="J349" s="106">
        <v>5000</v>
      </c>
      <c r="K349" s="106">
        <v>3955.26</v>
      </c>
      <c r="L349" s="106"/>
      <c r="M349" s="106"/>
      <c r="N349" s="106"/>
      <c r="O349" s="106">
        <v>3073.42</v>
      </c>
      <c r="P349" s="106"/>
      <c r="Q349" s="106">
        <v>4375.26</v>
      </c>
      <c r="R349" s="106"/>
      <c r="S349" s="106">
        <v>7672.1</v>
      </c>
      <c r="T349" s="106"/>
    </row>
    <row r="350" spans="1:20" ht="12.75">
      <c r="A350" s="248"/>
      <c r="B350" s="249"/>
      <c r="C350" s="128" t="s">
        <v>188</v>
      </c>
      <c r="D350" s="130"/>
      <c r="E350" s="225"/>
      <c r="F350" s="130"/>
      <c r="G350" s="83"/>
      <c r="H350" s="130"/>
      <c r="I350" s="51"/>
      <c r="J350" s="106">
        <v>500</v>
      </c>
      <c r="K350" s="106">
        <v>500</v>
      </c>
      <c r="L350" s="106"/>
      <c r="M350" s="106"/>
      <c r="N350" s="106"/>
      <c r="O350" s="106">
        <v>0</v>
      </c>
      <c r="P350" s="106"/>
      <c r="Q350" s="106">
        <v>400</v>
      </c>
      <c r="R350" s="106"/>
      <c r="S350" s="106">
        <v>400</v>
      </c>
      <c r="T350" s="106"/>
    </row>
    <row r="351" spans="1:20" ht="12.75">
      <c r="A351" s="248"/>
      <c r="B351" s="249"/>
      <c r="C351" s="128" t="s">
        <v>189</v>
      </c>
      <c r="D351" s="130"/>
      <c r="E351" s="225"/>
      <c r="F351" s="130"/>
      <c r="G351" s="83"/>
      <c r="H351" s="130"/>
      <c r="I351" s="51"/>
      <c r="J351" s="106">
        <v>350</v>
      </c>
      <c r="K351" s="106">
        <v>350</v>
      </c>
      <c r="L351" s="106"/>
      <c r="M351" s="106"/>
      <c r="N351" s="106"/>
      <c r="O351" s="106">
        <v>0</v>
      </c>
      <c r="P351" s="106"/>
      <c r="Q351" s="106">
        <v>0</v>
      </c>
      <c r="R351" s="106"/>
      <c r="S351" s="106">
        <v>0</v>
      </c>
      <c r="T351" s="106"/>
    </row>
    <row r="352" spans="1:20" s="215" customFormat="1" ht="12.75" customHeight="1">
      <c r="A352" s="22" t="s">
        <v>190</v>
      </c>
      <c r="B352" s="214"/>
      <c r="C352" s="214"/>
      <c r="D352" s="176">
        <v>9971</v>
      </c>
      <c r="E352" s="177">
        <v>30.12</v>
      </c>
      <c r="F352" s="176">
        <v>20044</v>
      </c>
      <c r="G352" s="140">
        <v>60.56</v>
      </c>
      <c r="H352" s="176">
        <f>H353+H354+H355+H372+H360+H368+H369</f>
        <v>29867</v>
      </c>
      <c r="I352" s="177">
        <v>90.23</v>
      </c>
      <c r="J352" s="290">
        <f aca="true" t="shared" si="27" ref="J352:S352">J353+J354+J355</f>
        <v>41050</v>
      </c>
      <c r="K352" s="290">
        <f t="shared" si="27"/>
        <v>39706.72</v>
      </c>
      <c r="L352" s="290">
        <f t="shared" si="27"/>
        <v>39800</v>
      </c>
      <c r="M352" s="290">
        <f t="shared" si="27"/>
        <v>6337.66</v>
      </c>
      <c r="N352" s="290">
        <f>M352/L352*100</f>
        <v>15.923768844221106</v>
      </c>
      <c r="O352" s="290">
        <f t="shared" si="27"/>
        <v>15402.25</v>
      </c>
      <c r="P352" s="139">
        <f>O352/L352*100</f>
        <v>38.699120603015075</v>
      </c>
      <c r="Q352" s="290">
        <f t="shared" si="27"/>
        <v>28672.96</v>
      </c>
      <c r="R352" s="30">
        <f>Q352/L352*100</f>
        <v>72.04261306532663</v>
      </c>
      <c r="S352" s="290">
        <f t="shared" si="27"/>
        <v>39522.229999999996</v>
      </c>
      <c r="T352" s="290"/>
    </row>
    <row r="353" spans="1:20" ht="12.75" customHeight="1">
      <c r="A353" s="291">
        <v>610</v>
      </c>
      <c r="B353" s="292"/>
      <c r="C353" s="293" t="s">
        <v>14</v>
      </c>
      <c r="D353" s="49">
        <v>5121</v>
      </c>
      <c r="E353" s="49"/>
      <c r="F353" s="49">
        <v>9944</v>
      </c>
      <c r="G353" s="83"/>
      <c r="H353" s="49">
        <v>13849</v>
      </c>
      <c r="I353" s="294"/>
      <c r="J353" s="127">
        <v>14000</v>
      </c>
      <c r="K353" s="127">
        <v>13800.81</v>
      </c>
      <c r="L353" s="127">
        <v>14500</v>
      </c>
      <c r="M353" s="127">
        <v>3644.01</v>
      </c>
      <c r="N353" s="127"/>
      <c r="O353" s="127">
        <v>8030.54</v>
      </c>
      <c r="P353" s="127"/>
      <c r="Q353" s="127">
        <v>11141.84</v>
      </c>
      <c r="R353" s="127"/>
      <c r="S353" s="127">
        <v>14426.59</v>
      </c>
      <c r="T353" s="127"/>
    </row>
    <row r="354" spans="1:20" s="224" customFormat="1" ht="12.75">
      <c r="A354" s="291">
        <v>620</v>
      </c>
      <c r="B354" s="249"/>
      <c r="C354" s="249" t="s">
        <v>18</v>
      </c>
      <c r="D354" s="49">
        <v>1774</v>
      </c>
      <c r="E354" s="49"/>
      <c r="F354" s="49">
        <v>2969</v>
      </c>
      <c r="G354" s="83"/>
      <c r="H354" s="49">
        <v>4586</v>
      </c>
      <c r="I354" s="294"/>
      <c r="J354" s="127">
        <v>4400</v>
      </c>
      <c r="K354" s="127">
        <v>4404.18</v>
      </c>
      <c r="L354" s="127">
        <v>4500</v>
      </c>
      <c r="M354" s="127">
        <v>1398.53</v>
      </c>
      <c r="N354" s="127"/>
      <c r="O354" s="127">
        <v>2921.54</v>
      </c>
      <c r="P354" s="127"/>
      <c r="Q354" s="127">
        <v>4086.76</v>
      </c>
      <c r="R354" s="127"/>
      <c r="S354" s="127">
        <v>4956.51</v>
      </c>
      <c r="T354" s="127"/>
    </row>
    <row r="355" spans="1:20" ht="12.75" customHeight="1">
      <c r="A355" s="295">
        <v>630</v>
      </c>
      <c r="B355" s="289"/>
      <c r="C355" s="289" t="s">
        <v>19</v>
      </c>
      <c r="D355" s="49">
        <v>3076</v>
      </c>
      <c r="E355" s="49"/>
      <c r="F355" s="49">
        <v>7131</v>
      </c>
      <c r="G355" s="83"/>
      <c r="H355" s="49">
        <f>H356+H357+H359+H365+H367+H370</f>
        <v>9715</v>
      </c>
      <c r="I355" s="131"/>
      <c r="J355" s="52">
        <f>J356+J357+J358+J359+J360+J361+J362+J365+J366+J367+J368+J369+J370+J371+J372+J364+J363</f>
        <v>22650</v>
      </c>
      <c r="K355" s="52">
        <f>K356+K357+K358+K359+K360+K361+K364+K365+K366+K367+K369+K370+K371+K372</f>
        <v>21501.73</v>
      </c>
      <c r="L355" s="52">
        <f>L356+L357+L358+L359+L360+L361+L364+L365+L366+L367+L369+L370+L371+L372+L363</f>
        <v>20800</v>
      </c>
      <c r="M355" s="52">
        <f>M356+M357+M358+M359+M360+M361+M364+M365+M366+M367+M369+M370+M371+M372+M363</f>
        <v>1295.12</v>
      </c>
      <c r="N355" s="52"/>
      <c r="O355" s="52">
        <f>O356+O357+O358+O359+O360+O361+O364+O365+O366+O367+O369+O370+O371+O372</f>
        <v>4450.17</v>
      </c>
      <c r="P355" s="52"/>
      <c r="Q355" s="52">
        <f>Q356+Q357+Q358+Q359+Q360+Q361+Q364+Q365+Q366+Q367+Q369+Q370+Q371+Q372</f>
        <v>13444.36</v>
      </c>
      <c r="R355" s="52"/>
      <c r="S355" s="52">
        <f>S356+S357+S358+S359+S360+S361+S364+S365+S366+S367+S369+S370+S371+S372+S363</f>
        <v>20139.13</v>
      </c>
      <c r="T355" s="52"/>
    </row>
    <row r="356" spans="1:20" ht="12.75">
      <c r="A356" s="129" t="s">
        <v>20</v>
      </c>
      <c r="B356" s="128"/>
      <c r="C356" s="128" t="s">
        <v>21</v>
      </c>
      <c r="D356" s="126">
        <v>0</v>
      </c>
      <c r="E356" s="126"/>
      <c r="F356" s="126">
        <v>0</v>
      </c>
      <c r="G356" s="83"/>
      <c r="H356" s="126">
        <v>0</v>
      </c>
      <c r="I356" s="51"/>
      <c r="J356" s="106">
        <v>0</v>
      </c>
      <c r="K356" s="106">
        <v>0</v>
      </c>
      <c r="L356" s="106">
        <v>0</v>
      </c>
      <c r="M356" s="106">
        <v>0</v>
      </c>
      <c r="N356" s="106"/>
      <c r="O356" s="106">
        <v>0</v>
      </c>
      <c r="P356" s="106"/>
      <c r="Q356" s="106">
        <v>0</v>
      </c>
      <c r="R356" s="106"/>
      <c r="S356" s="106"/>
      <c r="T356" s="106"/>
    </row>
    <row r="357" spans="1:20" ht="12.75">
      <c r="A357" s="129">
        <v>632</v>
      </c>
      <c r="B357" s="128"/>
      <c r="C357" s="128" t="s">
        <v>22</v>
      </c>
      <c r="D357" s="126">
        <v>2864</v>
      </c>
      <c r="E357" s="126"/>
      <c r="F357" s="126">
        <v>6431</v>
      </c>
      <c r="G357" s="83"/>
      <c r="H357" s="126">
        <v>8645</v>
      </c>
      <c r="I357" s="51"/>
      <c r="J357" s="106">
        <v>12500</v>
      </c>
      <c r="K357" s="106">
        <v>12318.47</v>
      </c>
      <c r="L357" s="106">
        <v>10000</v>
      </c>
      <c r="M357" s="106">
        <v>984.56</v>
      </c>
      <c r="N357" s="106"/>
      <c r="O357" s="106">
        <v>3398.41</v>
      </c>
      <c r="P357" s="106"/>
      <c r="Q357" s="106">
        <v>5681.18</v>
      </c>
      <c r="R357" s="106"/>
      <c r="S357" s="106">
        <v>7360.69</v>
      </c>
      <c r="T357" s="106"/>
    </row>
    <row r="358" spans="1:20" ht="12.75">
      <c r="A358" s="129">
        <v>633</v>
      </c>
      <c r="B358" s="128" t="s">
        <v>51</v>
      </c>
      <c r="C358" s="128" t="s">
        <v>191</v>
      </c>
      <c r="D358" s="126"/>
      <c r="E358" s="126"/>
      <c r="F358" s="126"/>
      <c r="G358" s="83"/>
      <c r="H358" s="126"/>
      <c r="I358" s="51"/>
      <c r="J358" s="106">
        <v>350</v>
      </c>
      <c r="K358" s="106">
        <v>343</v>
      </c>
      <c r="L358" s="106">
        <v>200</v>
      </c>
      <c r="M358" s="106">
        <v>219</v>
      </c>
      <c r="N358" s="106"/>
      <c r="O358" s="106">
        <v>219</v>
      </c>
      <c r="P358" s="106"/>
      <c r="Q358" s="106">
        <v>219</v>
      </c>
      <c r="R358" s="106"/>
      <c r="S358" s="106">
        <v>219</v>
      </c>
      <c r="T358" s="106"/>
    </row>
    <row r="359" spans="1:20" ht="12.75">
      <c r="A359" s="31">
        <v>633</v>
      </c>
      <c r="B359" s="47"/>
      <c r="C359" s="47" t="s">
        <v>99</v>
      </c>
      <c r="D359" s="126">
        <v>137</v>
      </c>
      <c r="E359" s="126"/>
      <c r="F359" s="126">
        <v>232</v>
      </c>
      <c r="G359" s="83"/>
      <c r="H359" s="126">
        <v>322</v>
      </c>
      <c r="I359" s="51"/>
      <c r="J359" s="106">
        <v>700</v>
      </c>
      <c r="K359" s="106">
        <v>727.58</v>
      </c>
      <c r="L359" s="106">
        <v>800</v>
      </c>
      <c r="M359" s="106">
        <v>71.56</v>
      </c>
      <c r="N359" s="106"/>
      <c r="O359" s="106">
        <v>122.89</v>
      </c>
      <c r="P359" s="106"/>
      <c r="Q359" s="106">
        <v>526.89</v>
      </c>
      <c r="R359" s="106"/>
      <c r="S359" s="106">
        <v>1942.07</v>
      </c>
      <c r="T359" s="106"/>
    </row>
    <row r="360" spans="1:20" ht="12.75">
      <c r="A360" s="40">
        <v>633</v>
      </c>
      <c r="B360" s="84" t="s">
        <v>31</v>
      </c>
      <c r="C360" s="84" t="s">
        <v>192</v>
      </c>
      <c r="D360" s="149"/>
      <c r="E360" s="149"/>
      <c r="F360" s="149"/>
      <c r="G360" s="100"/>
      <c r="H360" s="149">
        <v>166</v>
      </c>
      <c r="I360" s="51"/>
      <c r="J360" s="183">
        <v>0</v>
      </c>
      <c r="K360" s="183">
        <v>0</v>
      </c>
      <c r="L360" s="183"/>
      <c r="M360" s="183"/>
      <c r="N360" s="183"/>
      <c r="O360" s="183">
        <v>0</v>
      </c>
      <c r="P360" s="183"/>
      <c r="Q360" s="183">
        <v>0</v>
      </c>
      <c r="R360" s="183"/>
      <c r="S360" s="183"/>
      <c r="T360" s="183"/>
    </row>
    <row r="361" spans="1:20" ht="12.75">
      <c r="A361" s="31">
        <v>633</v>
      </c>
      <c r="B361" s="47" t="s">
        <v>43</v>
      </c>
      <c r="C361" s="296" t="s">
        <v>129</v>
      </c>
      <c r="D361" s="149"/>
      <c r="E361" s="149"/>
      <c r="F361" s="149"/>
      <c r="G361" s="100"/>
      <c r="H361" s="149"/>
      <c r="I361" s="51"/>
      <c r="J361" s="297">
        <v>500</v>
      </c>
      <c r="K361" s="106">
        <v>496.3</v>
      </c>
      <c r="L361" s="106">
        <v>500</v>
      </c>
      <c r="M361" s="106">
        <v>0</v>
      </c>
      <c r="N361" s="106"/>
      <c r="O361" s="106">
        <v>465.96</v>
      </c>
      <c r="P361" s="106"/>
      <c r="Q361" s="106">
        <v>1970.14</v>
      </c>
      <c r="R361" s="106"/>
      <c r="S361" s="106">
        <v>2251.65</v>
      </c>
      <c r="T361" s="106"/>
    </row>
    <row r="362" spans="1:20" ht="12.75">
      <c r="A362" s="31">
        <v>637</v>
      </c>
      <c r="B362" s="32"/>
      <c r="C362" s="298" t="s">
        <v>91</v>
      </c>
      <c r="D362" s="126"/>
      <c r="E362" s="126"/>
      <c r="F362" s="126"/>
      <c r="G362" s="83"/>
      <c r="H362" s="126"/>
      <c r="I362" s="51"/>
      <c r="J362" s="106">
        <v>2000</v>
      </c>
      <c r="K362" s="106"/>
      <c r="L362" s="106"/>
      <c r="M362" s="106"/>
      <c r="N362" s="106"/>
      <c r="O362" s="106"/>
      <c r="P362" s="106"/>
      <c r="Q362" s="106">
        <v>0</v>
      </c>
      <c r="R362" s="106"/>
      <c r="S362" s="733"/>
      <c r="T362" s="106"/>
    </row>
    <row r="363" spans="1:20" ht="12.75">
      <c r="A363" s="31">
        <v>637</v>
      </c>
      <c r="B363" s="32" t="s">
        <v>51</v>
      </c>
      <c r="C363" s="298" t="s">
        <v>108</v>
      </c>
      <c r="D363" s="126"/>
      <c r="E363" s="126"/>
      <c r="F363" s="126"/>
      <c r="G363" s="83"/>
      <c r="H363" s="126"/>
      <c r="I363" s="51"/>
      <c r="J363" s="106"/>
      <c r="K363" s="106"/>
      <c r="L363" s="106">
        <v>1100</v>
      </c>
      <c r="M363" s="106">
        <v>20</v>
      </c>
      <c r="N363" s="106"/>
      <c r="O363" s="106"/>
      <c r="P363" s="106"/>
      <c r="Q363" s="106">
        <v>0</v>
      </c>
      <c r="R363" s="106"/>
      <c r="S363" s="106">
        <v>1174.4</v>
      </c>
      <c r="T363" s="106"/>
    </row>
    <row r="364" spans="1:20" ht="12.75">
      <c r="A364" s="31">
        <v>637</v>
      </c>
      <c r="B364" s="32" t="s">
        <v>51</v>
      </c>
      <c r="C364" s="298" t="s">
        <v>193</v>
      </c>
      <c r="D364" s="126"/>
      <c r="E364" s="126"/>
      <c r="F364" s="126"/>
      <c r="G364" s="83"/>
      <c r="H364" s="126"/>
      <c r="I364" s="51"/>
      <c r="J364" s="106">
        <v>0</v>
      </c>
      <c r="K364" s="106">
        <v>292.28</v>
      </c>
      <c r="L364" s="106"/>
      <c r="M364" s="106"/>
      <c r="N364" s="106"/>
      <c r="O364" s="106"/>
      <c r="P364" s="106"/>
      <c r="Q364" s="106">
        <v>0</v>
      </c>
      <c r="R364" s="106"/>
      <c r="S364" s="106">
        <v>260</v>
      </c>
      <c r="T364" s="106"/>
    </row>
    <row r="365" spans="1:20" ht="12.75">
      <c r="A365" s="31">
        <v>634</v>
      </c>
      <c r="B365" s="47"/>
      <c r="C365" s="47" t="s">
        <v>118</v>
      </c>
      <c r="D365" s="126">
        <v>30</v>
      </c>
      <c r="E365" s="126"/>
      <c r="F365" s="126">
        <v>119</v>
      </c>
      <c r="G365" s="83"/>
      <c r="H365" s="126">
        <v>162</v>
      </c>
      <c r="I365" s="51"/>
      <c r="J365" s="106">
        <v>700</v>
      </c>
      <c r="K365" s="106">
        <v>115.73</v>
      </c>
      <c r="L365" s="106">
        <v>200</v>
      </c>
      <c r="M365" s="106">
        <v>0</v>
      </c>
      <c r="N365" s="106"/>
      <c r="O365" s="106">
        <v>25.31</v>
      </c>
      <c r="P365" s="106"/>
      <c r="Q365" s="106">
        <v>146.14</v>
      </c>
      <c r="R365" s="106"/>
      <c r="S365" s="106">
        <v>193.82</v>
      </c>
      <c r="T365" s="106"/>
    </row>
    <row r="366" spans="1:20" ht="12.75">
      <c r="A366" s="31">
        <v>634</v>
      </c>
      <c r="B366" s="47" t="s">
        <v>51</v>
      </c>
      <c r="C366" s="296" t="s">
        <v>130</v>
      </c>
      <c r="D366" s="126"/>
      <c r="E366" s="126"/>
      <c r="F366" s="126"/>
      <c r="G366" s="83"/>
      <c r="H366" s="126"/>
      <c r="I366" s="51"/>
      <c r="J366" s="106">
        <v>500</v>
      </c>
      <c r="K366" s="106">
        <v>589.3</v>
      </c>
      <c r="L366" s="106">
        <v>500</v>
      </c>
      <c r="M366" s="106">
        <v>0</v>
      </c>
      <c r="N366" s="106"/>
      <c r="O366" s="106">
        <v>0</v>
      </c>
      <c r="P366" s="106"/>
      <c r="Q366" s="106">
        <v>0</v>
      </c>
      <c r="R366" s="106"/>
      <c r="S366" s="106">
        <v>0</v>
      </c>
      <c r="T366" s="106"/>
    </row>
    <row r="367" spans="1:20" ht="12.75">
      <c r="A367" s="31">
        <v>635</v>
      </c>
      <c r="B367" s="47"/>
      <c r="C367" s="296" t="s">
        <v>102</v>
      </c>
      <c r="D367" s="126">
        <v>0</v>
      </c>
      <c r="E367" s="126"/>
      <c r="F367" s="126">
        <v>23</v>
      </c>
      <c r="G367" s="83"/>
      <c r="H367" s="126">
        <v>112</v>
      </c>
      <c r="I367" s="51"/>
      <c r="J367" s="106">
        <v>2500</v>
      </c>
      <c r="K367" s="106">
        <v>2385.07</v>
      </c>
      <c r="L367" s="106">
        <v>2500</v>
      </c>
      <c r="M367" s="106">
        <v>0</v>
      </c>
      <c r="N367" s="106"/>
      <c r="O367" s="106">
        <v>12.6</v>
      </c>
      <c r="P367" s="106"/>
      <c r="Q367" s="106">
        <v>12.6</v>
      </c>
      <c r="R367" s="106"/>
      <c r="S367" s="106">
        <v>1761.91</v>
      </c>
      <c r="T367" s="106"/>
    </row>
    <row r="368" spans="1:20" ht="12.75">
      <c r="A368" s="40">
        <v>636</v>
      </c>
      <c r="B368" s="84" t="s">
        <v>27</v>
      </c>
      <c r="C368" s="84" t="s">
        <v>194</v>
      </c>
      <c r="D368" s="149"/>
      <c r="E368" s="149"/>
      <c r="F368" s="149"/>
      <c r="G368" s="83"/>
      <c r="H368" s="149">
        <v>218</v>
      </c>
      <c r="I368" s="51"/>
      <c r="J368" s="106"/>
      <c r="K368" s="106"/>
      <c r="L368" s="106"/>
      <c r="M368" s="106"/>
      <c r="N368" s="106"/>
      <c r="O368" s="106"/>
      <c r="P368" s="106"/>
      <c r="Q368" s="106">
        <v>0</v>
      </c>
      <c r="R368" s="106"/>
      <c r="S368" s="106"/>
      <c r="T368" s="106"/>
    </row>
    <row r="369" spans="1:20" ht="12.75">
      <c r="A369" s="40">
        <v>637</v>
      </c>
      <c r="B369" s="84"/>
      <c r="C369" s="84" t="s">
        <v>195</v>
      </c>
      <c r="D369" s="149"/>
      <c r="E369" s="149"/>
      <c r="F369" s="149"/>
      <c r="G369" s="83"/>
      <c r="H369" s="149">
        <v>266</v>
      </c>
      <c r="I369" s="51"/>
      <c r="J369" s="183">
        <v>500</v>
      </c>
      <c r="K369" s="183">
        <v>500</v>
      </c>
      <c r="L369" s="183"/>
      <c r="M369" s="183"/>
      <c r="N369" s="183"/>
      <c r="O369" s="183"/>
      <c r="P369" s="183"/>
      <c r="Q369" s="183">
        <v>0</v>
      </c>
      <c r="R369" s="183"/>
      <c r="S369" s="183"/>
      <c r="T369" s="183"/>
    </row>
    <row r="370" spans="1:20" ht="12.75">
      <c r="A370" s="88">
        <v>637</v>
      </c>
      <c r="B370" s="89"/>
      <c r="C370" s="89" t="s">
        <v>91</v>
      </c>
      <c r="D370" s="126">
        <v>45</v>
      </c>
      <c r="E370" s="126"/>
      <c r="F370" s="126">
        <v>326</v>
      </c>
      <c r="G370" s="83"/>
      <c r="H370" s="126">
        <v>474</v>
      </c>
      <c r="I370" s="51"/>
      <c r="J370" s="106">
        <v>400</v>
      </c>
      <c r="K370" s="106">
        <v>643.1</v>
      </c>
      <c r="L370" s="106"/>
      <c r="M370" s="106"/>
      <c r="N370" s="106"/>
      <c r="O370" s="106">
        <v>206</v>
      </c>
      <c r="P370" s="106"/>
      <c r="Q370" s="106">
        <v>218</v>
      </c>
      <c r="R370" s="106"/>
      <c r="S370" s="106"/>
      <c r="T370" s="106"/>
    </row>
    <row r="371" spans="1:20" ht="12.75">
      <c r="A371" s="104">
        <v>637</v>
      </c>
      <c r="B371" s="104" t="s">
        <v>51</v>
      </c>
      <c r="C371" s="104" t="s">
        <v>196</v>
      </c>
      <c r="D371" s="126"/>
      <c r="E371" s="126"/>
      <c r="F371" s="126"/>
      <c r="G371" s="83"/>
      <c r="H371" s="126"/>
      <c r="I371" s="51"/>
      <c r="J371" s="106">
        <v>2000</v>
      </c>
      <c r="K371" s="106">
        <v>1925.88</v>
      </c>
      <c r="L371" s="106">
        <v>2000</v>
      </c>
      <c r="M371" s="106">
        <v>0</v>
      </c>
      <c r="N371" s="106"/>
      <c r="O371" s="106">
        <v>0</v>
      </c>
      <c r="P371" s="106"/>
      <c r="Q371" s="106">
        <v>4670.41</v>
      </c>
      <c r="R371" s="106"/>
      <c r="S371" s="106">
        <v>4975.59</v>
      </c>
      <c r="T371" s="106"/>
    </row>
    <row r="372" spans="1:20" ht="12.75">
      <c r="A372" s="31">
        <v>642</v>
      </c>
      <c r="B372" s="47" t="s">
        <v>27</v>
      </c>
      <c r="C372" s="47" t="s">
        <v>197</v>
      </c>
      <c r="D372" s="126"/>
      <c r="E372" s="126"/>
      <c r="F372" s="126"/>
      <c r="G372" s="83"/>
      <c r="H372" s="49">
        <v>1067</v>
      </c>
      <c r="I372" s="51"/>
      <c r="J372" s="52">
        <v>0</v>
      </c>
      <c r="K372" s="106">
        <v>1165.02</v>
      </c>
      <c r="L372" s="106">
        <v>3000</v>
      </c>
      <c r="M372" s="106">
        <v>0</v>
      </c>
      <c r="N372" s="106"/>
      <c r="O372" s="106">
        <v>0</v>
      </c>
      <c r="P372" s="106"/>
      <c r="Q372" s="106">
        <v>0</v>
      </c>
      <c r="R372" s="106"/>
      <c r="S372" s="106">
        <v>0</v>
      </c>
      <c r="T372" s="106"/>
    </row>
    <row r="373" spans="1:20" s="215" customFormat="1" ht="11.25">
      <c r="A373" s="22" t="s">
        <v>198</v>
      </c>
      <c r="B373" s="214"/>
      <c r="C373" s="214"/>
      <c r="D373" s="176">
        <v>0</v>
      </c>
      <c r="E373" s="176"/>
      <c r="F373" s="176">
        <v>0</v>
      </c>
      <c r="G373" s="140"/>
      <c r="H373" s="176">
        <f>H374</f>
        <v>0</v>
      </c>
      <c r="I373" s="164">
        <v>0</v>
      </c>
      <c r="J373" s="139">
        <v>0</v>
      </c>
      <c r="K373" s="139">
        <v>0</v>
      </c>
      <c r="L373" s="139">
        <v>0</v>
      </c>
      <c r="M373" s="139">
        <v>0</v>
      </c>
      <c r="N373" s="139"/>
      <c r="O373" s="139">
        <v>0</v>
      </c>
      <c r="P373" s="139">
        <v>0</v>
      </c>
      <c r="Q373" s="139">
        <v>0</v>
      </c>
      <c r="R373" s="139">
        <v>0</v>
      </c>
      <c r="S373" s="139">
        <v>0</v>
      </c>
      <c r="T373" s="139"/>
    </row>
    <row r="374" spans="1:20" ht="12.75">
      <c r="A374" s="291">
        <v>637</v>
      </c>
      <c r="B374" s="249"/>
      <c r="C374" s="289" t="s">
        <v>91</v>
      </c>
      <c r="D374" s="299">
        <v>0</v>
      </c>
      <c r="E374" s="299"/>
      <c r="F374" s="299">
        <v>0</v>
      </c>
      <c r="G374" s="300"/>
      <c r="H374" s="299">
        <f>H375</f>
        <v>0</v>
      </c>
      <c r="I374" s="51"/>
      <c r="J374" s="52">
        <v>0</v>
      </c>
      <c r="K374" s="52">
        <v>0</v>
      </c>
      <c r="L374" s="52">
        <v>0</v>
      </c>
      <c r="M374" s="52">
        <v>0</v>
      </c>
      <c r="N374" s="52"/>
      <c r="O374" s="52">
        <v>0</v>
      </c>
      <c r="P374" s="52"/>
      <c r="Q374" s="52">
        <v>0</v>
      </c>
      <c r="R374" s="52"/>
      <c r="S374" s="52">
        <v>0</v>
      </c>
      <c r="T374" s="52"/>
    </row>
    <row r="375" spans="1:20" ht="12.75">
      <c r="A375" s="31">
        <v>637</v>
      </c>
      <c r="B375" s="47" t="s">
        <v>29</v>
      </c>
      <c r="C375" s="128" t="s">
        <v>148</v>
      </c>
      <c r="D375" s="126">
        <v>0</v>
      </c>
      <c r="E375" s="126"/>
      <c r="F375" s="126">
        <v>0</v>
      </c>
      <c r="G375" s="83"/>
      <c r="H375" s="126">
        <v>0</v>
      </c>
      <c r="I375" s="51"/>
      <c r="J375" s="52">
        <v>0</v>
      </c>
      <c r="K375" s="52">
        <v>0</v>
      </c>
      <c r="L375" s="52">
        <v>0</v>
      </c>
      <c r="M375" s="52">
        <v>0</v>
      </c>
      <c r="N375" s="52"/>
      <c r="O375" s="52">
        <v>0</v>
      </c>
      <c r="P375" s="52"/>
      <c r="Q375" s="52">
        <v>0</v>
      </c>
      <c r="R375" s="52"/>
      <c r="S375" s="52">
        <v>0</v>
      </c>
      <c r="T375" s="52"/>
    </row>
    <row r="376" spans="1:20" s="215" customFormat="1" ht="11.25">
      <c r="A376" s="22" t="s">
        <v>199</v>
      </c>
      <c r="B376" s="214"/>
      <c r="C376" s="214"/>
      <c r="D376" s="176">
        <v>235</v>
      </c>
      <c r="E376" s="177">
        <v>23.5</v>
      </c>
      <c r="F376" s="176">
        <v>312</v>
      </c>
      <c r="G376" s="140">
        <v>32.2</v>
      </c>
      <c r="H376" s="176" t="e">
        <f>#REF!+#REF!+H377</f>
        <v>#REF!</v>
      </c>
      <c r="I376" s="164">
        <v>36.9</v>
      </c>
      <c r="J376" s="139">
        <f aca="true" t="shared" si="28" ref="J376:S376">J377</f>
        <v>750</v>
      </c>
      <c r="K376" s="139">
        <f t="shared" si="28"/>
        <v>736.4699999999999</v>
      </c>
      <c r="L376" s="139">
        <f t="shared" si="28"/>
        <v>800</v>
      </c>
      <c r="M376" s="139">
        <f t="shared" si="28"/>
        <v>196.83</v>
      </c>
      <c r="N376" s="139">
        <f>M376/L376*100</f>
        <v>24.60375</v>
      </c>
      <c r="O376" s="139">
        <f t="shared" si="28"/>
        <v>240.36</v>
      </c>
      <c r="P376" s="139">
        <f>O376/L376*100</f>
        <v>30.044999999999998</v>
      </c>
      <c r="Q376" s="139">
        <f t="shared" si="28"/>
        <v>283.26</v>
      </c>
      <c r="R376" s="30">
        <f>Q376/L376*100</f>
        <v>35.4075</v>
      </c>
      <c r="S376" s="139">
        <f t="shared" si="28"/>
        <v>518.78</v>
      </c>
      <c r="T376" s="139"/>
    </row>
    <row r="377" spans="1:20" ht="12.75">
      <c r="A377" s="295">
        <v>630</v>
      </c>
      <c r="B377" s="289"/>
      <c r="C377" s="289" t="s">
        <v>19</v>
      </c>
      <c r="D377" s="130">
        <v>235</v>
      </c>
      <c r="E377" s="225"/>
      <c r="F377" s="130">
        <v>312</v>
      </c>
      <c r="G377" s="83"/>
      <c r="H377" s="130">
        <f>H378+H379+H380+H381+H382</f>
        <v>369</v>
      </c>
      <c r="I377" s="51"/>
      <c r="J377" s="52">
        <v>750</v>
      </c>
      <c r="K377" s="52">
        <f>K378+K379+K380+K381+K382</f>
        <v>736.4699999999999</v>
      </c>
      <c r="L377" s="52">
        <v>800</v>
      </c>
      <c r="M377" s="52">
        <v>196.83</v>
      </c>
      <c r="N377" s="52"/>
      <c r="O377" s="52">
        <f>O378+O379+O380+O381+O382</f>
        <v>240.36</v>
      </c>
      <c r="P377" s="52"/>
      <c r="Q377" s="52">
        <f>Q378+Q379+Q380+Q381+Q382</f>
        <v>283.26</v>
      </c>
      <c r="R377" s="52"/>
      <c r="S377" s="52">
        <f>S378+S379+S380+S381+S382</f>
        <v>518.78</v>
      </c>
      <c r="T377" s="52"/>
    </row>
    <row r="378" spans="1:20" ht="12.75">
      <c r="A378" s="129" t="s">
        <v>20</v>
      </c>
      <c r="B378" s="128"/>
      <c r="C378" s="128" t="s">
        <v>21</v>
      </c>
      <c r="D378" s="126">
        <v>0</v>
      </c>
      <c r="E378" s="123"/>
      <c r="F378" s="126">
        <v>0</v>
      </c>
      <c r="G378" s="83"/>
      <c r="H378" s="126">
        <v>0</v>
      </c>
      <c r="I378" s="51"/>
      <c r="J378" s="178">
        <v>0</v>
      </c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</row>
    <row r="379" spans="1:20" ht="12.75">
      <c r="A379" s="129">
        <v>632</v>
      </c>
      <c r="B379" s="128"/>
      <c r="C379" s="128" t="s">
        <v>22</v>
      </c>
      <c r="D379" s="126">
        <v>83</v>
      </c>
      <c r="E379" s="123"/>
      <c r="F379" s="126">
        <v>160</v>
      </c>
      <c r="G379" s="83"/>
      <c r="H379" s="126">
        <v>217</v>
      </c>
      <c r="I379" s="51"/>
      <c r="J379" s="178">
        <v>250</v>
      </c>
      <c r="K379" s="106">
        <v>174.76</v>
      </c>
      <c r="L379" s="106">
        <v>300</v>
      </c>
      <c r="M379" s="106">
        <v>43.86</v>
      </c>
      <c r="N379" s="106"/>
      <c r="O379" s="106">
        <v>87.39</v>
      </c>
      <c r="P379" s="106"/>
      <c r="Q379" s="106">
        <v>130.29</v>
      </c>
      <c r="R379" s="106"/>
      <c r="S379" s="106">
        <v>173.23</v>
      </c>
      <c r="T379" s="106"/>
    </row>
    <row r="380" spans="1:20" ht="12.75">
      <c r="A380" s="31">
        <v>633</v>
      </c>
      <c r="B380" s="47"/>
      <c r="C380" s="47" t="s">
        <v>200</v>
      </c>
      <c r="D380" s="126">
        <v>152</v>
      </c>
      <c r="E380" s="123"/>
      <c r="F380" s="126">
        <v>152</v>
      </c>
      <c r="G380" s="83"/>
      <c r="H380" s="126">
        <v>152</v>
      </c>
      <c r="I380" s="51"/>
      <c r="J380" s="178">
        <v>500</v>
      </c>
      <c r="K380" s="106">
        <v>495.32</v>
      </c>
      <c r="L380" s="106">
        <v>500</v>
      </c>
      <c r="M380" s="106">
        <v>152.97</v>
      </c>
      <c r="N380" s="106"/>
      <c r="O380" s="106">
        <v>152.97</v>
      </c>
      <c r="P380" s="106"/>
      <c r="Q380" s="106">
        <v>152.97</v>
      </c>
      <c r="R380" s="106"/>
      <c r="S380" s="106">
        <v>279.16</v>
      </c>
      <c r="T380" s="106"/>
    </row>
    <row r="381" spans="1:20" ht="12.75">
      <c r="A381" s="31">
        <v>635</v>
      </c>
      <c r="B381" s="47"/>
      <c r="C381" s="47" t="s">
        <v>102</v>
      </c>
      <c r="D381" s="126">
        <v>0</v>
      </c>
      <c r="E381" s="123"/>
      <c r="F381" s="126">
        <v>0</v>
      </c>
      <c r="G381" s="83"/>
      <c r="H381" s="126">
        <v>0</v>
      </c>
      <c r="I381" s="51"/>
      <c r="J381" s="178">
        <v>0</v>
      </c>
      <c r="K381" s="106">
        <v>0</v>
      </c>
      <c r="L381" s="106"/>
      <c r="M381" s="106"/>
      <c r="N381" s="106"/>
      <c r="O381" s="106"/>
      <c r="P381" s="106"/>
      <c r="Q381" s="106"/>
      <c r="R381" s="106"/>
      <c r="S381" s="106"/>
      <c r="T381" s="106"/>
    </row>
    <row r="382" spans="1:20" ht="12.75">
      <c r="A382" s="31">
        <v>637</v>
      </c>
      <c r="B382" s="47"/>
      <c r="C382" s="47" t="s">
        <v>91</v>
      </c>
      <c r="D382" s="123">
        <v>0</v>
      </c>
      <c r="E382" s="123"/>
      <c r="F382" s="123">
        <v>0</v>
      </c>
      <c r="G382" s="36"/>
      <c r="H382" s="123">
        <v>0</v>
      </c>
      <c r="I382" s="51"/>
      <c r="J382" s="178">
        <v>0</v>
      </c>
      <c r="K382" s="106">
        <v>66.39</v>
      </c>
      <c r="L382" s="106"/>
      <c r="M382" s="106"/>
      <c r="N382" s="106"/>
      <c r="O382" s="106"/>
      <c r="P382" s="106"/>
      <c r="Q382" s="106"/>
      <c r="R382" s="106"/>
      <c r="S382" s="106">
        <v>66.39</v>
      </c>
      <c r="T382" s="106"/>
    </row>
    <row r="383" spans="1:20" s="215" customFormat="1" ht="11.25">
      <c r="A383" s="22" t="s">
        <v>201</v>
      </c>
      <c r="B383" s="214"/>
      <c r="C383" s="214"/>
      <c r="D383" s="176">
        <v>585</v>
      </c>
      <c r="E383" s="177">
        <v>117</v>
      </c>
      <c r="F383" s="176">
        <v>585</v>
      </c>
      <c r="G383" s="140">
        <v>117</v>
      </c>
      <c r="H383" s="176">
        <f>H384</f>
        <v>586</v>
      </c>
      <c r="I383" s="141">
        <v>117.2</v>
      </c>
      <c r="J383" s="164">
        <v>1200</v>
      </c>
      <c r="K383" s="164">
        <f aca="true" t="shared" si="29" ref="K383:S383">K384</f>
        <v>1286</v>
      </c>
      <c r="L383" s="164">
        <f t="shared" si="29"/>
        <v>1200</v>
      </c>
      <c r="M383" s="164">
        <f t="shared" si="29"/>
        <v>1481.1</v>
      </c>
      <c r="N383" s="164">
        <f>M383/L383*100</f>
        <v>123.42499999999998</v>
      </c>
      <c r="O383" s="164">
        <f t="shared" si="29"/>
        <v>1483.89</v>
      </c>
      <c r="P383" s="139">
        <f>O383/L383*100</f>
        <v>123.6575</v>
      </c>
      <c r="Q383" s="164">
        <f t="shared" si="29"/>
        <v>1489.29</v>
      </c>
      <c r="R383" s="30">
        <f>Q383/L383*100</f>
        <v>124.10749999999999</v>
      </c>
      <c r="S383" s="164">
        <f t="shared" si="29"/>
        <v>1525.74</v>
      </c>
      <c r="T383" s="164"/>
    </row>
    <row r="384" spans="1:20" ht="12.75">
      <c r="A384" s="291">
        <v>637</v>
      </c>
      <c r="B384" s="249"/>
      <c r="C384" s="289" t="s">
        <v>91</v>
      </c>
      <c r="D384" s="130">
        <v>585</v>
      </c>
      <c r="E384" s="130"/>
      <c r="F384" s="130">
        <v>585</v>
      </c>
      <c r="G384" s="83"/>
      <c r="H384" s="130">
        <v>586</v>
      </c>
      <c r="I384" s="51"/>
      <c r="J384" s="144">
        <v>1200</v>
      </c>
      <c r="K384" s="144">
        <v>1286</v>
      </c>
      <c r="L384" s="144">
        <v>1200</v>
      </c>
      <c r="M384" s="144">
        <f>M385</f>
        <v>1481.1</v>
      </c>
      <c r="N384" s="144"/>
      <c r="O384" s="144">
        <f>O385</f>
        <v>1483.89</v>
      </c>
      <c r="P384" s="144"/>
      <c r="Q384" s="144">
        <f>Q385</f>
        <v>1489.29</v>
      </c>
      <c r="R384" s="144"/>
      <c r="S384" s="144">
        <f>S385</f>
        <v>1525.74</v>
      </c>
      <c r="T384" s="144"/>
    </row>
    <row r="385" spans="1:20" ht="12.75">
      <c r="A385" s="31">
        <v>637</v>
      </c>
      <c r="B385" s="47" t="s">
        <v>29</v>
      </c>
      <c r="C385" s="128" t="s">
        <v>202</v>
      </c>
      <c r="D385" s="126">
        <v>585</v>
      </c>
      <c r="E385" s="126"/>
      <c r="F385" s="126">
        <v>585</v>
      </c>
      <c r="G385" s="83"/>
      <c r="H385" s="126">
        <v>586</v>
      </c>
      <c r="I385" s="51"/>
      <c r="J385" s="246">
        <v>1200</v>
      </c>
      <c r="K385" s="246">
        <v>1286</v>
      </c>
      <c r="L385" s="246">
        <v>1200</v>
      </c>
      <c r="M385" s="246">
        <v>1481.1</v>
      </c>
      <c r="N385" s="246"/>
      <c r="O385" s="246">
        <v>1483.89</v>
      </c>
      <c r="P385" s="246"/>
      <c r="Q385" s="246">
        <v>1489.29</v>
      </c>
      <c r="R385" s="246"/>
      <c r="S385" s="246">
        <v>1525.74</v>
      </c>
      <c r="T385" s="246"/>
    </row>
    <row r="386" spans="1:20" s="215" customFormat="1" ht="11.25">
      <c r="A386" s="22" t="s">
        <v>203</v>
      </c>
      <c r="B386" s="214"/>
      <c r="C386" s="214"/>
      <c r="D386" s="176">
        <v>0</v>
      </c>
      <c r="E386" s="176"/>
      <c r="F386" s="176">
        <v>0</v>
      </c>
      <c r="G386" s="140"/>
      <c r="H386" s="176">
        <v>0</v>
      </c>
      <c r="I386" s="164">
        <v>0</v>
      </c>
      <c r="J386" s="164">
        <v>0</v>
      </c>
      <c r="K386" s="164">
        <v>0</v>
      </c>
      <c r="L386" s="164">
        <v>0</v>
      </c>
      <c r="M386" s="164">
        <v>0</v>
      </c>
      <c r="N386" s="164"/>
      <c r="O386" s="164">
        <v>0</v>
      </c>
      <c r="P386" s="139">
        <v>0</v>
      </c>
      <c r="Q386" s="164">
        <v>0</v>
      </c>
      <c r="R386" s="164"/>
      <c r="S386" s="164">
        <v>0</v>
      </c>
      <c r="T386" s="164"/>
    </row>
    <row r="387" spans="1:20" ht="12.75">
      <c r="A387" s="291">
        <v>637</v>
      </c>
      <c r="B387" s="249"/>
      <c r="C387" s="289" t="s">
        <v>91</v>
      </c>
      <c r="D387" s="130">
        <v>0</v>
      </c>
      <c r="E387" s="130"/>
      <c r="F387" s="130">
        <v>0</v>
      </c>
      <c r="G387" s="83"/>
      <c r="H387" s="130">
        <v>0</v>
      </c>
      <c r="I387" s="51"/>
      <c r="J387" s="144">
        <v>0</v>
      </c>
      <c r="K387" s="144">
        <v>0</v>
      </c>
      <c r="L387" s="144">
        <v>0</v>
      </c>
      <c r="M387" s="144">
        <v>0</v>
      </c>
      <c r="N387" s="144"/>
      <c r="O387" s="144">
        <v>0</v>
      </c>
      <c r="P387" s="144"/>
      <c r="Q387" s="144">
        <v>0</v>
      </c>
      <c r="R387" s="144"/>
      <c r="S387" s="144">
        <v>0</v>
      </c>
      <c r="T387" s="144"/>
    </row>
    <row r="388" spans="1:20" s="215" customFormat="1" ht="11.25">
      <c r="A388" s="22" t="s">
        <v>204</v>
      </c>
      <c r="B388" s="214"/>
      <c r="C388" s="214"/>
      <c r="D388" s="176">
        <v>628</v>
      </c>
      <c r="E388" s="177">
        <v>25.12</v>
      </c>
      <c r="F388" s="176">
        <v>992</v>
      </c>
      <c r="G388" s="140">
        <v>39.68</v>
      </c>
      <c r="H388" s="176">
        <f>H389+H390</f>
        <v>1317</v>
      </c>
      <c r="I388" s="141">
        <v>52.68</v>
      </c>
      <c r="J388" s="139">
        <f aca="true" t="shared" si="30" ref="J388:S388">J389+J390+J391</f>
        <v>2000</v>
      </c>
      <c r="K388" s="139">
        <f t="shared" si="30"/>
        <v>2044.6799999999998</v>
      </c>
      <c r="L388" s="139">
        <f t="shared" si="30"/>
        <v>4750</v>
      </c>
      <c r="M388" s="139">
        <f t="shared" si="30"/>
        <v>87.92</v>
      </c>
      <c r="N388" s="139">
        <f>M388/L388*100</f>
        <v>1.8509473684210527</v>
      </c>
      <c r="O388" s="139">
        <f t="shared" si="30"/>
        <v>706.92</v>
      </c>
      <c r="P388" s="139">
        <f>O388/L388*100</f>
        <v>14.882526315789473</v>
      </c>
      <c r="Q388" s="139">
        <f t="shared" si="30"/>
        <v>935.52</v>
      </c>
      <c r="R388" s="30">
        <f>Q388/L388*100</f>
        <v>19.69515789473684</v>
      </c>
      <c r="S388" s="139">
        <f t="shared" si="30"/>
        <v>1204.52</v>
      </c>
      <c r="T388" s="139"/>
    </row>
    <row r="389" spans="1:20" s="59" customFormat="1" ht="12.75">
      <c r="A389" s="295">
        <v>630</v>
      </c>
      <c r="B389" s="289"/>
      <c r="C389" s="289" t="s">
        <v>205</v>
      </c>
      <c r="D389" s="34">
        <v>628</v>
      </c>
      <c r="E389" s="34"/>
      <c r="F389" s="34">
        <v>992</v>
      </c>
      <c r="G389" s="36"/>
      <c r="H389" s="34">
        <v>1317</v>
      </c>
      <c r="I389" s="222"/>
      <c r="J389" s="52">
        <v>1000</v>
      </c>
      <c r="K389" s="52">
        <v>1383.58</v>
      </c>
      <c r="L389" s="52">
        <v>1000</v>
      </c>
      <c r="M389" s="52">
        <v>87.92</v>
      </c>
      <c r="N389" s="52"/>
      <c r="O389" s="52">
        <v>186.92</v>
      </c>
      <c r="P389" s="52"/>
      <c r="Q389" s="52">
        <v>315.52</v>
      </c>
      <c r="R389" s="52"/>
      <c r="S389" s="52">
        <v>384.92</v>
      </c>
      <c r="T389" s="52"/>
    </row>
    <row r="390" spans="1:20" s="224" customFormat="1" ht="12.75">
      <c r="A390" s="291">
        <v>637</v>
      </c>
      <c r="B390" s="249"/>
      <c r="C390" s="289" t="s">
        <v>206</v>
      </c>
      <c r="D390" s="130">
        <v>0</v>
      </c>
      <c r="E390" s="130"/>
      <c r="F390" s="130">
        <v>0</v>
      </c>
      <c r="G390" s="83"/>
      <c r="H390" s="130">
        <v>0</v>
      </c>
      <c r="I390" s="51"/>
      <c r="J390" s="52">
        <v>1000</v>
      </c>
      <c r="K390" s="52">
        <v>661.1</v>
      </c>
      <c r="L390" s="52">
        <v>3750</v>
      </c>
      <c r="M390" s="52">
        <v>0</v>
      </c>
      <c r="N390" s="52"/>
      <c r="O390" s="52">
        <v>520</v>
      </c>
      <c r="P390" s="52"/>
      <c r="Q390" s="52">
        <v>620</v>
      </c>
      <c r="R390" s="52"/>
      <c r="S390" s="52">
        <v>819.6</v>
      </c>
      <c r="T390" s="52"/>
    </row>
    <row r="391" spans="1:20" s="224" customFormat="1" ht="12.75">
      <c r="A391" s="31">
        <v>642</v>
      </c>
      <c r="B391" s="47" t="s">
        <v>27</v>
      </c>
      <c r="C391" s="128" t="s">
        <v>207</v>
      </c>
      <c r="D391" s="126">
        <v>0</v>
      </c>
      <c r="E391" s="126"/>
      <c r="F391" s="126">
        <v>0</v>
      </c>
      <c r="G391" s="83"/>
      <c r="H391" s="126">
        <v>0</v>
      </c>
      <c r="I391" s="51"/>
      <c r="J391" s="52">
        <v>0</v>
      </c>
      <c r="K391" s="52">
        <v>0</v>
      </c>
      <c r="L391" s="52"/>
      <c r="M391" s="52"/>
      <c r="N391" s="52"/>
      <c r="O391" s="52">
        <v>0</v>
      </c>
      <c r="P391" s="52"/>
      <c r="Q391" s="52">
        <v>0</v>
      </c>
      <c r="R391" s="52"/>
      <c r="S391" s="52"/>
      <c r="T391" s="52"/>
    </row>
    <row r="392" spans="1:21" ht="12.75">
      <c r="A392" s="153" t="s">
        <v>208</v>
      </c>
      <c r="B392" s="154"/>
      <c r="C392" s="155" t="s">
        <v>209</v>
      </c>
      <c r="D392" s="156">
        <v>15972</v>
      </c>
      <c r="E392" s="157">
        <v>27.26</v>
      </c>
      <c r="F392" s="156">
        <v>30791</v>
      </c>
      <c r="G392" s="158">
        <v>52.54</v>
      </c>
      <c r="H392" s="156" t="e">
        <f>H340+H352+H373+H376+H383+H386+H388</f>
        <v>#REF!</v>
      </c>
      <c r="I392" s="266">
        <v>76.62</v>
      </c>
      <c r="J392" s="185">
        <f aca="true" t="shared" si="31" ref="J392:S392">J388+J386+J383+J376+J373+J352+J340</f>
        <v>68270</v>
      </c>
      <c r="K392" s="185">
        <f t="shared" si="31"/>
        <v>66672.53</v>
      </c>
      <c r="L392" s="185">
        <f t="shared" si="31"/>
        <v>69850</v>
      </c>
      <c r="M392" s="185">
        <f t="shared" si="31"/>
        <v>12670.3</v>
      </c>
      <c r="N392" s="185">
        <f>M392/L392*100</f>
        <v>18.13929849677881</v>
      </c>
      <c r="O392" s="185">
        <f t="shared" si="31"/>
        <v>29623.829999999998</v>
      </c>
      <c r="P392" s="185"/>
      <c r="Q392" s="185">
        <f t="shared" si="31"/>
        <v>50503.53</v>
      </c>
      <c r="R392" s="185">
        <f>Q392/L392*100</f>
        <v>72.3028346456693</v>
      </c>
      <c r="S392" s="185">
        <f t="shared" si="31"/>
        <v>70307.54</v>
      </c>
      <c r="T392" s="185"/>
      <c r="U392" s="135"/>
    </row>
    <row r="393" spans="1:7" ht="12.75">
      <c r="A393" s="172"/>
      <c r="B393" s="39"/>
      <c r="C393" s="166"/>
      <c r="D393" s="173"/>
      <c r="E393" s="173"/>
      <c r="F393" s="173"/>
      <c r="G393" s="174"/>
    </row>
    <row r="394" spans="1:7" ht="12.75">
      <c r="A394" s="172"/>
      <c r="B394" s="39"/>
      <c r="C394" s="166"/>
      <c r="D394" s="173"/>
      <c r="E394" s="173"/>
      <c r="F394" s="173"/>
      <c r="G394" s="174"/>
    </row>
    <row r="395" spans="1:7" ht="12.75">
      <c r="A395" s="172"/>
      <c r="B395" s="39"/>
      <c r="C395" s="166"/>
      <c r="D395" s="173"/>
      <c r="E395" s="173"/>
      <c r="F395" s="173"/>
      <c r="G395" s="174"/>
    </row>
    <row r="396" spans="1:10" ht="12.75">
      <c r="A396" s="172"/>
      <c r="B396" s="39"/>
      <c r="C396" s="166"/>
      <c r="D396" s="173"/>
      <c r="E396" s="173"/>
      <c r="F396" s="173"/>
      <c r="G396" s="174"/>
      <c r="I396" s="8" t="s">
        <v>210</v>
      </c>
      <c r="J396" s="673"/>
    </row>
    <row r="397" spans="1:7" ht="12.75">
      <c r="A397" s="172"/>
      <c r="B397" s="39"/>
      <c r="C397" s="166"/>
      <c r="D397" s="173"/>
      <c r="E397" s="173"/>
      <c r="F397" s="173"/>
      <c r="G397" s="174"/>
    </row>
    <row r="398" spans="1:20" s="113" customFormat="1" ht="25.5">
      <c r="A398" s="11" t="s">
        <v>1</v>
      </c>
      <c r="B398" s="12"/>
      <c r="C398" s="13"/>
      <c r="D398" s="162" t="s">
        <v>4</v>
      </c>
      <c r="E398" s="16" t="s">
        <v>5</v>
      </c>
      <c r="F398" s="162" t="s">
        <v>6</v>
      </c>
      <c r="G398" s="16" t="s">
        <v>5</v>
      </c>
      <c r="H398" s="162" t="s">
        <v>7</v>
      </c>
      <c r="I398" s="16" t="s">
        <v>5</v>
      </c>
      <c r="J398" s="17" t="s">
        <v>8</v>
      </c>
      <c r="K398" s="18" t="s">
        <v>9</v>
      </c>
      <c r="L398" s="19">
        <v>2014</v>
      </c>
      <c r="M398" s="18" t="s">
        <v>10</v>
      </c>
      <c r="N398" s="20" t="s">
        <v>5</v>
      </c>
      <c r="O398" s="18" t="s">
        <v>11</v>
      </c>
      <c r="P398" s="20" t="s">
        <v>5</v>
      </c>
      <c r="Q398" s="18" t="s">
        <v>12</v>
      </c>
      <c r="R398" s="20" t="s">
        <v>5</v>
      </c>
      <c r="S398" s="18" t="s">
        <v>9</v>
      </c>
      <c r="T398" s="20" t="s">
        <v>5</v>
      </c>
    </row>
    <row r="399" spans="1:20" s="215" customFormat="1" ht="11.25">
      <c r="A399" s="22" t="s">
        <v>211</v>
      </c>
      <c r="B399" s="214"/>
      <c r="C399" s="214"/>
      <c r="D399" s="176">
        <v>18804</v>
      </c>
      <c r="E399" s="177">
        <v>20</v>
      </c>
      <c r="F399" s="176">
        <v>42578</v>
      </c>
      <c r="G399" s="140">
        <v>45.3</v>
      </c>
      <c r="H399" s="176">
        <v>73320.18</v>
      </c>
      <c r="I399" s="141">
        <v>77.87</v>
      </c>
      <c r="J399" s="139">
        <f>J400+J401+J403+J404+J405+J406+J407</f>
        <v>130981.88</v>
      </c>
      <c r="K399" s="139">
        <f aca="true" t="shared" si="32" ref="K399:Q399">K400+K401+K403+K405+K406+K407+K404</f>
        <v>135031.59</v>
      </c>
      <c r="L399" s="139">
        <f t="shared" si="32"/>
        <v>121900</v>
      </c>
      <c r="M399" s="139">
        <f t="shared" si="32"/>
        <v>25936.52</v>
      </c>
      <c r="N399" s="139">
        <f>M399/L399*100</f>
        <v>21.276882690730105</v>
      </c>
      <c r="O399" s="139">
        <f t="shared" si="32"/>
        <v>58287.02</v>
      </c>
      <c r="P399" s="139">
        <f>O399/L399*100</f>
        <v>47.81543888433142</v>
      </c>
      <c r="Q399" s="139">
        <f t="shared" si="32"/>
        <v>91324.95999999999</v>
      </c>
      <c r="R399" s="30">
        <f>Q399/L399*100</f>
        <v>74.91793273174733</v>
      </c>
      <c r="S399" s="139">
        <f>S400+S401+S403+S405+S406+S407+S404+S402</f>
        <v>142618.14</v>
      </c>
      <c r="T399" s="139"/>
    </row>
    <row r="400" spans="1:20" ht="12.75">
      <c r="A400" s="301" t="s">
        <v>212</v>
      </c>
      <c r="B400" s="302" t="s">
        <v>213</v>
      </c>
      <c r="C400" s="293" t="s">
        <v>14</v>
      </c>
      <c r="D400" s="34">
        <v>17289</v>
      </c>
      <c r="E400" s="34"/>
      <c r="F400" s="34">
        <v>28218</v>
      </c>
      <c r="G400" s="115"/>
      <c r="H400" s="34"/>
      <c r="I400" s="222"/>
      <c r="J400" s="52">
        <v>72603</v>
      </c>
      <c r="K400" s="52">
        <v>81175.71</v>
      </c>
      <c r="L400" s="52">
        <v>67400</v>
      </c>
      <c r="M400" s="52">
        <v>15171.2</v>
      </c>
      <c r="N400" s="52"/>
      <c r="O400" s="52">
        <v>38255.63</v>
      </c>
      <c r="P400" s="52"/>
      <c r="Q400" s="52">
        <v>61465.03</v>
      </c>
      <c r="R400" s="52"/>
      <c r="S400" s="52">
        <v>91206.25</v>
      </c>
      <c r="T400" s="52"/>
    </row>
    <row r="401" spans="1:20" ht="12.75">
      <c r="A401" s="303"/>
      <c r="B401" s="302"/>
      <c r="C401" s="304" t="s">
        <v>214</v>
      </c>
      <c r="D401" s="305"/>
      <c r="E401" s="305"/>
      <c r="F401" s="305"/>
      <c r="G401" s="306"/>
      <c r="H401" s="305"/>
      <c r="I401" s="254"/>
      <c r="J401" s="307">
        <v>4628.28</v>
      </c>
      <c r="K401" s="206">
        <v>4628.28</v>
      </c>
      <c r="L401" s="206"/>
      <c r="M401" s="206"/>
      <c r="N401" s="206"/>
      <c r="O401" s="206">
        <v>0</v>
      </c>
      <c r="P401" s="206"/>
      <c r="Q401" s="206">
        <v>0</v>
      </c>
      <c r="R401" s="206"/>
      <c r="S401" s="206"/>
      <c r="T401" s="206"/>
    </row>
    <row r="402" spans="1:20" ht="12.75">
      <c r="A402" s="303"/>
      <c r="B402" s="302"/>
      <c r="C402" s="304" t="s">
        <v>445</v>
      </c>
      <c r="D402" s="305"/>
      <c r="E402" s="305"/>
      <c r="F402" s="305"/>
      <c r="G402" s="306"/>
      <c r="H402" s="305"/>
      <c r="I402" s="254"/>
      <c r="J402" s="307"/>
      <c r="K402" s="206"/>
      <c r="L402" s="206"/>
      <c r="M402" s="206"/>
      <c r="N402" s="206"/>
      <c r="O402" s="206"/>
      <c r="P402" s="206"/>
      <c r="Q402" s="206"/>
      <c r="R402" s="206"/>
      <c r="S402" s="736">
        <v>1514.1</v>
      </c>
      <c r="T402" s="206"/>
    </row>
    <row r="403" spans="1:20" s="224" customFormat="1" ht="12.75">
      <c r="A403" s="303"/>
      <c r="B403" s="302" t="s">
        <v>215</v>
      </c>
      <c r="C403" s="289" t="s">
        <v>19</v>
      </c>
      <c r="D403" s="34">
        <v>244</v>
      </c>
      <c r="E403" s="34"/>
      <c r="F403" s="34">
        <v>8780</v>
      </c>
      <c r="G403" s="308"/>
      <c r="H403" s="34"/>
      <c r="I403" s="222"/>
      <c r="J403" s="52">
        <v>35330</v>
      </c>
      <c r="K403" s="52">
        <v>30798.82</v>
      </c>
      <c r="L403" s="52">
        <v>40200</v>
      </c>
      <c r="M403" s="52">
        <v>7463.72</v>
      </c>
      <c r="N403" s="52"/>
      <c r="O403" s="52">
        <v>9966.67</v>
      </c>
      <c r="P403" s="52"/>
      <c r="Q403" s="52">
        <v>16240.73</v>
      </c>
      <c r="R403" s="52"/>
      <c r="S403" s="52">
        <v>31145.98</v>
      </c>
      <c r="T403" s="52"/>
    </row>
    <row r="404" spans="1:20" s="224" customFormat="1" ht="12.75">
      <c r="A404" s="309"/>
      <c r="B404" s="310"/>
      <c r="C404" s="311" t="s">
        <v>216</v>
      </c>
      <c r="D404" s="312"/>
      <c r="E404" s="312"/>
      <c r="F404" s="312"/>
      <c r="G404" s="313"/>
      <c r="H404" s="312"/>
      <c r="I404" s="314"/>
      <c r="J404" s="315">
        <v>1800</v>
      </c>
      <c r="K404" s="316">
        <v>1869.03</v>
      </c>
      <c r="L404" s="316">
        <v>2300</v>
      </c>
      <c r="M404" s="316">
        <v>1947.8</v>
      </c>
      <c r="N404" s="316"/>
      <c r="O404" s="316">
        <v>2052.38</v>
      </c>
      <c r="P404" s="316"/>
      <c r="Q404" s="316">
        <v>2642.43</v>
      </c>
      <c r="R404" s="316"/>
      <c r="S404" s="316">
        <v>2852.81</v>
      </c>
      <c r="T404" s="316"/>
    </row>
    <row r="405" spans="1:20" s="224" customFormat="1" ht="12.75">
      <c r="A405" s="303"/>
      <c r="B405" s="302"/>
      <c r="C405" s="304" t="s">
        <v>217</v>
      </c>
      <c r="D405" s="305"/>
      <c r="E405" s="305"/>
      <c r="F405" s="305"/>
      <c r="G405" s="306"/>
      <c r="H405" s="305"/>
      <c r="I405" s="254"/>
      <c r="J405" s="307">
        <v>182.6</v>
      </c>
      <c r="K405" s="307">
        <v>182.6</v>
      </c>
      <c r="L405" s="307"/>
      <c r="M405" s="307">
        <v>132.8</v>
      </c>
      <c r="N405" s="307"/>
      <c r="O405" s="307">
        <v>132.8</v>
      </c>
      <c r="P405" s="307"/>
      <c r="Q405" s="307">
        <v>182.6</v>
      </c>
      <c r="R405" s="307"/>
      <c r="S405" s="307">
        <v>182.6</v>
      </c>
      <c r="T405" s="307"/>
    </row>
    <row r="406" spans="1:20" s="224" customFormat="1" ht="12.75">
      <c r="A406" s="303"/>
      <c r="B406" s="302"/>
      <c r="C406" s="304" t="s">
        <v>218</v>
      </c>
      <c r="D406" s="305"/>
      <c r="E406" s="305"/>
      <c r="F406" s="305"/>
      <c r="G406" s="306"/>
      <c r="H406" s="305"/>
      <c r="I406" s="254"/>
      <c r="J406" s="307">
        <v>5038</v>
      </c>
      <c r="K406" s="307">
        <v>5038</v>
      </c>
      <c r="L406" s="307"/>
      <c r="M406" s="307">
        <v>1221</v>
      </c>
      <c r="N406" s="307"/>
      <c r="O406" s="307">
        <v>2442</v>
      </c>
      <c r="P406" s="307"/>
      <c r="Q406" s="307">
        <v>3256</v>
      </c>
      <c r="R406" s="307"/>
      <c r="S406" s="307">
        <v>4720</v>
      </c>
      <c r="T406" s="307"/>
    </row>
    <row r="407" spans="1:20" s="224" customFormat="1" ht="12.75">
      <c r="A407" s="303" t="s">
        <v>219</v>
      </c>
      <c r="B407" s="302">
        <v>633</v>
      </c>
      <c r="C407" s="293" t="s">
        <v>220</v>
      </c>
      <c r="D407" s="34">
        <v>0</v>
      </c>
      <c r="E407" s="34"/>
      <c r="F407" s="34">
        <v>0</v>
      </c>
      <c r="G407" s="308"/>
      <c r="H407" s="34">
        <v>0</v>
      </c>
      <c r="I407" s="222"/>
      <c r="J407" s="52">
        <v>11400</v>
      </c>
      <c r="K407" s="52">
        <v>11339.15</v>
      </c>
      <c r="L407" s="52">
        <v>12000</v>
      </c>
      <c r="M407" s="52"/>
      <c r="N407" s="52"/>
      <c r="O407" s="52">
        <v>5437.54</v>
      </c>
      <c r="P407" s="52"/>
      <c r="Q407" s="52">
        <v>7538.17</v>
      </c>
      <c r="R407" s="52"/>
      <c r="S407" s="52">
        <v>10996.4</v>
      </c>
      <c r="T407" s="52"/>
    </row>
    <row r="408" spans="1:20" s="224" customFormat="1" ht="12.75">
      <c r="A408" s="301"/>
      <c r="B408" s="302">
        <v>633</v>
      </c>
      <c r="C408" s="317" t="s">
        <v>221</v>
      </c>
      <c r="D408" s="34">
        <v>1271</v>
      </c>
      <c r="E408" s="34"/>
      <c r="F408" s="34">
        <v>5580</v>
      </c>
      <c r="G408" s="115"/>
      <c r="H408" s="34"/>
      <c r="I408" s="51"/>
      <c r="J408" s="106">
        <v>1400</v>
      </c>
      <c r="K408" s="106">
        <v>387.55</v>
      </c>
      <c r="L408" s="106"/>
      <c r="M408" s="106"/>
      <c r="N408" s="106"/>
      <c r="O408" s="106"/>
      <c r="P408" s="106"/>
      <c r="Q408" s="106"/>
      <c r="R408" s="106"/>
      <c r="S408" s="106"/>
      <c r="T408" s="106"/>
    </row>
    <row r="409" spans="1:20" s="224" customFormat="1" ht="12.75">
      <c r="A409" s="160"/>
      <c r="B409" s="120"/>
      <c r="C409" s="318"/>
      <c r="D409" s="319"/>
      <c r="E409" s="319"/>
      <c r="F409" s="319"/>
      <c r="G409" s="320"/>
      <c r="H409" s="319"/>
      <c r="I409" s="1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</row>
    <row r="410" spans="1:20" s="215" customFormat="1" ht="11.25">
      <c r="A410" s="22" t="s">
        <v>222</v>
      </c>
      <c r="B410" s="214"/>
      <c r="C410" s="214"/>
      <c r="D410" s="176">
        <v>64653</v>
      </c>
      <c r="E410" s="140">
        <v>15.04</v>
      </c>
      <c r="F410" s="176">
        <v>172334</v>
      </c>
      <c r="G410" s="140">
        <v>40.08</v>
      </c>
      <c r="H410" s="176">
        <v>317099</v>
      </c>
      <c r="I410" s="321">
        <v>73.74</v>
      </c>
      <c r="J410" s="139">
        <f>J411+J412+J413+J414+J417+J419</f>
        <v>572835.81</v>
      </c>
      <c r="K410" s="139">
        <f>K411+K412+K413+K425+K414</f>
        <v>580846.99</v>
      </c>
      <c r="L410" s="139">
        <f>L411+L412+L413+L425+L414</f>
        <v>567700</v>
      </c>
      <c r="M410" s="139">
        <f>M411+M413+M414</f>
        <v>116358.44999999998</v>
      </c>
      <c r="N410" s="139">
        <f>M410/L410*100</f>
        <v>20.496468205037868</v>
      </c>
      <c r="O410" s="139">
        <f>O411+O412+O413+O425+O414</f>
        <v>270304.44</v>
      </c>
      <c r="P410" s="139">
        <f>O410/L410*100</f>
        <v>47.61395807644883</v>
      </c>
      <c r="Q410" s="139">
        <f>Q411+Q412+Q413+Q425+Q414</f>
        <v>406113.67</v>
      </c>
      <c r="R410" s="30">
        <f>Q410/L410*100</f>
        <v>71.53666901532499</v>
      </c>
      <c r="S410" s="139">
        <f>S411+S412+S413+S425+S414+S419+S417</f>
        <v>645541.16</v>
      </c>
      <c r="T410" s="139"/>
    </row>
    <row r="411" spans="1:20" ht="12.75">
      <c r="A411" s="129" t="s">
        <v>213</v>
      </c>
      <c r="B411" s="302"/>
      <c r="C411" s="293" t="s">
        <v>14</v>
      </c>
      <c r="D411" s="34">
        <v>61789</v>
      </c>
      <c r="E411" s="34"/>
      <c r="F411" s="34">
        <v>146404</v>
      </c>
      <c r="G411" s="115"/>
      <c r="H411" s="34"/>
      <c r="I411" s="222"/>
      <c r="J411" s="52">
        <v>399654</v>
      </c>
      <c r="K411" s="52">
        <v>484671.93</v>
      </c>
      <c r="L411" s="52">
        <v>400000</v>
      </c>
      <c r="M411" s="52">
        <v>89191.68</v>
      </c>
      <c r="N411" s="52"/>
      <c r="O411" s="52">
        <v>224817.74</v>
      </c>
      <c r="P411" s="52"/>
      <c r="Q411" s="52">
        <v>352525.81</v>
      </c>
      <c r="R411" s="52"/>
      <c r="S411" s="52">
        <v>424384.18</v>
      </c>
      <c r="T411" s="52"/>
    </row>
    <row r="412" spans="1:22" ht="12.75">
      <c r="A412" s="68"/>
      <c r="B412" s="69"/>
      <c r="C412" s="322" t="s">
        <v>214</v>
      </c>
      <c r="D412" s="42"/>
      <c r="E412" s="42"/>
      <c r="F412" s="42"/>
      <c r="G412" s="308"/>
      <c r="H412" s="42"/>
      <c r="I412" s="51"/>
      <c r="J412" s="93">
        <v>1400.64</v>
      </c>
      <c r="K412" s="93">
        <v>1400.64</v>
      </c>
      <c r="L412" s="93"/>
      <c r="M412" s="93">
        <v>0</v>
      </c>
      <c r="N412" s="93"/>
      <c r="O412" s="93">
        <v>0</v>
      </c>
      <c r="P412" s="93"/>
      <c r="Q412" s="93">
        <v>0</v>
      </c>
      <c r="R412" s="93"/>
      <c r="S412" s="93"/>
      <c r="T412" s="93"/>
      <c r="V412" s="135"/>
    </row>
    <row r="413" spans="1:20" ht="12.75">
      <c r="A413" s="129" t="s">
        <v>215</v>
      </c>
      <c r="B413" s="302"/>
      <c r="C413" s="289" t="s">
        <v>19</v>
      </c>
      <c r="D413" s="34">
        <v>504</v>
      </c>
      <c r="E413" s="34"/>
      <c r="F413" s="34">
        <v>25930</v>
      </c>
      <c r="G413" s="308"/>
      <c r="H413" s="34"/>
      <c r="I413" s="34"/>
      <c r="J413" s="52">
        <v>42500</v>
      </c>
      <c r="K413" s="52">
        <v>62361.51</v>
      </c>
      <c r="L413" s="52">
        <v>167300</v>
      </c>
      <c r="M413" s="52">
        <v>16226.01</v>
      </c>
      <c r="N413" s="52"/>
      <c r="O413" s="52">
        <v>31530.88</v>
      </c>
      <c r="P413" s="52"/>
      <c r="Q413" s="52">
        <v>38519.88</v>
      </c>
      <c r="R413" s="52"/>
      <c r="S413" s="52">
        <v>72590.1</v>
      </c>
      <c r="T413" s="52"/>
    </row>
    <row r="414" spans="1:20" ht="12.75">
      <c r="A414" s="323"/>
      <c r="B414" s="310"/>
      <c r="C414" s="311" t="s">
        <v>223</v>
      </c>
      <c r="D414" s="312"/>
      <c r="E414" s="312"/>
      <c r="F414" s="312"/>
      <c r="G414" s="313"/>
      <c r="H414" s="312"/>
      <c r="I414" s="312"/>
      <c r="J414" s="315">
        <v>11000</v>
      </c>
      <c r="K414" s="316">
        <v>11819.54</v>
      </c>
      <c r="L414" s="316">
        <v>400</v>
      </c>
      <c r="M414" s="316">
        <f>M425</f>
        <v>10940.76</v>
      </c>
      <c r="N414" s="316"/>
      <c r="O414" s="316">
        <v>4843.74</v>
      </c>
      <c r="P414" s="316"/>
      <c r="Q414" s="316">
        <v>4896.32</v>
      </c>
      <c r="R414" s="316"/>
      <c r="S414" s="316">
        <v>16979.36</v>
      </c>
      <c r="T414" s="316"/>
    </row>
    <row r="415" spans="1:20" ht="12.75">
      <c r="A415" s="324"/>
      <c r="B415" s="325"/>
      <c r="C415" s="326" t="s">
        <v>224</v>
      </c>
      <c r="D415" s="327"/>
      <c r="E415" s="327"/>
      <c r="F415" s="327"/>
      <c r="G415" s="313"/>
      <c r="H415" s="327"/>
      <c r="I415" s="328"/>
      <c r="J415" s="329"/>
      <c r="K415" s="330"/>
      <c r="L415" s="330"/>
      <c r="M415" s="330"/>
      <c r="N415" s="330"/>
      <c r="O415" s="330"/>
      <c r="P415" s="330"/>
      <c r="Q415" s="330"/>
      <c r="R415" s="330"/>
      <c r="S415" s="330"/>
      <c r="T415" s="330"/>
    </row>
    <row r="416" spans="1:20" ht="12.75">
      <c r="A416" s="324"/>
      <c r="B416" s="325"/>
      <c r="C416" s="331" t="s">
        <v>225</v>
      </c>
      <c r="D416" s="327"/>
      <c r="E416" s="327"/>
      <c r="F416" s="327"/>
      <c r="G416" s="313"/>
      <c r="H416" s="327"/>
      <c r="I416" s="328"/>
      <c r="J416" s="332"/>
      <c r="K416" s="330"/>
      <c r="L416" s="330"/>
      <c r="M416" s="330"/>
      <c r="N416" s="330"/>
      <c r="O416" s="330"/>
      <c r="P416" s="330"/>
      <c r="Q416" s="330"/>
      <c r="R416" s="330"/>
      <c r="S416" s="330"/>
      <c r="T416" s="330"/>
    </row>
    <row r="417" spans="1:20" s="224" customFormat="1" ht="12.75">
      <c r="A417" s="129" t="s">
        <v>226</v>
      </c>
      <c r="B417" s="128"/>
      <c r="C417" s="128" t="s">
        <v>227</v>
      </c>
      <c r="D417" s="34">
        <v>0</v>
      </c>
      <c r="E417" s="34"/>
      <c r="F417" s="34">
        <v>0</v>
      </c>
      <c r="G417" s="308"/>
      <c r="H417" s="34">
        <v>0</v>
      </c>
      <c r="I417" s="51"/>
      <c r="J417" s="52">
        <v>34508</v>
      </c>
      <c r="K417" s="178">
        <v>34508</v>
      </c>
      <c r="L417" s="178"/>
      <c r="M417" s="178"/>
      <c r="N417" s="178"/>
      <c r="O417" s="178">
        <v>22749.6</v>
      </c>
      <c r="P417" s="178"/>
      <c r="Q417" s="178">
        <v>22749.6</v>
      </c>
      <c r="R417" s="178"/>
      <c r="S417" s="178">
        <v>37916</v>
      </c>
      <c r="T417" s="178"/>
    </row>
    <row r="418" spans="1:20" s="334" customFormat="1" ht="12.75">
      <c r="A418" s="68"/>
      <c r="B418" s="69"/>
      <c r="C418" s="69" t="s">
        <v>228</v>
      </c>
      <c r="D418" s="42"/>
      <c r="E418" s="42"/>
      <c r="F418" s="42"/>
      <c r="G418" s="333"/>
      <c r="H418" s="42"/>
      <c r="I418" s="92"/>
      <c r="J418" s="182">
        <v>0</v>
      </c>
      <c r="K418" s="182">
        <v>0</v>
      </c>
      <c r="L418" s="182"/>
      <c r="M418" s="182"/>
      <c r="N418" s="182"/>
      <c r="O418" s="182"/>
      <c r="P418" s="182"/>
      <c r="Q418" s="182">
        <v>0</v>
      </c>
      <c r="R418" s="182"/>
      <c r="S418" s="182"/>
      <c r="T418" s="182"/>
    </row>
    <row r="419" spans="1:20" s="334" customFormat="1" ht="12.75">
      <c r="A419" s="68"/>
      <c r="B419" s="69"/>
      <c r="C419" s="69" t="s">
        <v>229</v>
      </c>
      <c r="D419" s="42"/>
      <c r="E419" s="42"/>
      <c r="F419" s="42"/>
      <c r="G419" s="333"/>
      <c r="H419" s="42"/>
      <c r="I419" s="92"/>
      <c r="J419" s="335">
        <f>J420+J421+J422+J423+J424+J425+J426</f>
        <v>83773.16999999998</v>
      </c>
      <c r="K419" s="336">
        <f>K420+K421+K422+K423+K424+K426</f>
        <v>66856.22</v>
      </c>
      <c r="L419" s="336"/>
      <c r="M419" s="336"/>
      <c r="N419" s="336"/>
      <c r="O419" s="336">
        <f>O420+O421+O422+O423+O424+O426</f>
        <v>23457.07</v>
      </c>
      <c r="P419" s="336"/>
      <c r="Q419" s="336">
        <f>Q420+Q421+Q422+Q423+Q424+Q426</f>
        <v>40261.11</v>
      </c>
      <c r="R419" s="336"/>
      <c r="S419" s="336">
        <f>S420+S421+S422+S423+S424+S426</f>
        <v>63865.51</v>
      </c>
      <c r="T419" s="336"/>
    </row>
    <row r="420" spans="1:20" s="224" customFormat="1" ht="12.75">
      <c r="A420" s="337"/>
      <c r="B420" s="317"/>
      <c r="C420" s="304" t="s">
        <v>230</v>
      </c>
      <c r="D420" s="305"/>
      <c r="E420" s="305"/>
      <c r="F420" s="305"/>
      <c r="G420" s="306"/>
      <c r="H420" s="305"/>
      <c r="I420" s="254"/>
      <c r="J420" s="182">
        <v>3000</v>
      </c>
      <c r="K420" s="182">
        <v>3000</v>
      </c>
      <c r="L420" s="182"/>
      <c r="M420" s="182"/>
      <c r="N420" s="182"/>
      <c r="O420" s="182">
        <v>1800</v>
      </c>
      <c r="P420" s="182"/>
      <c r="Q420" s="182">
        <v>1800</v>
      </c>
      <c r="R420" s="182"/>
      <c r="S420" s="182">
        <v>3488</v>
      </c>
      <c r="T420" s="182"/>
    </row>
    <row r="421" spans="1:20" s="224" customFormat="1" ht="12.75">
      <c r="A421" s="337"/>
      <c r="B421" s="317"/>
      <c r="C421" s="304" t="s">
        <v>231</v>
      </c>
      <c r="D421" s="305"/>
      <c r="E421" s="305"/>
      <c r="F421" s="305"/>
      <c r="G421" s="306"/>
      <c r="H421" s="305"/>
      <c r="I421" s="254"/>
      <c r="J421" s="182">
        <v>10967</v>
      </c>
      <c r="K421" s="182">
        <v>10967</v>
      </c>
      <c r="L421" s="182"/>
      <c r="M421" s="182"/>
      <c r="N421" s="182"/>
      <c r="O421" s="182">
        <v>6510</v>
      </c>
      <c r="P421" s="182"/>
      <c r="Q421" s="182">
        <v>6510</v>
      </c>
      <c r="R421" s="182"/>
      <c r="S421" s="182">
        <v>11890</v>
      </c>
      <c r="T421" s="182"/>
    </row>
    <row r="422" spans="1:20" s="224" customFormat="1" ht="12.75">
      <c r="A422" s="337"/>
      <c r="B422" s="317"/>
      <c r="C422" s="304" t="s">
        <v>232</v>
      </c>
      <c r="D422" s="305"/>
      <c r="E422" s="305"/>
      <c r="F422" s="305"/>
      <c r="G422" s="306"/>
      <c r="H422" s="305"/>
      <c r="I422" s="254"/>
      <c r="J422" s="182">
        <v>2340.6</v>
      </c>
      <c r="K422" s="182">
        <v>2340.6</v>
      </c>
      <c r="L422" s="182"/>
      <c r="M422" s="182">
        <v>1294.8</v>
      </c>
      <c r="N422" s="182"/>
      <c r="O422" s="182">
        <v>1294.8</v>
      </c>
      <c r="P422" s="182"/>
      <c r="Q422" s="182">
        <v>2440.2</v>
      </c>
      <c r="R422" s="182"/>
      <c r="S422" s="182">
        <v>2606.2</v>
      </c>
      <c r="T422" s="182"/>
    </row>
    <row r="423" spans="1:20" ht="12.75">
      <c r="A423" s="68"/>
      <c r="B423" s="69"/>
      <c r="C423" s="69" t="s">
        <v>233</v>
      </c>
      <c r="D423" s="42">
        <v>2360</v>
      </c>
      <c r="E423" s="42"/>
      <c r="F423" s="42">
        <v>4720</v>
      </c>
      <c r="G423" s="308"/>
      <c r="H423" s="42">
        <v>4720</v>
      </c>
      <c r="I423" s="51"/>
      <c r="J423" s="182">
        <v>8138</v>
      </c>
      <c r="K423" s="182">
        <v>8138</v>
      </c>
      <c r="L423" s="182"/>
      <c r="M423" s="182"/>
      <c r="N423" s="182"/>
      <c r="O423" s="182">
        <v>5134</v>
      </c>
      <c r="P423" s="182"/>
      <c r="Q423" s="182">
        <v>5134</v>
      </c>
      <c r="R423" s="182"/>
      <c r="S423" s="182">
        <v>8403</v>
      </c>
      <c r="T423" s="182"/>
    </row>
    <row r="424" spans="1:20" ht="12.75">
      <c r="A424" s="68"/>
      <c r="B424" s="69"/>
      <c r="C424" s="322" t="s">
        <v>234</v>
      </c>
      <c r="D424" s="42"/>
      <c r="E424" s="42"/>
      <c r="F424" s="42"/>
      <c r="G424" s="308"/>
      <c r="H424" s="42"/>
      <c r="I424" s="51"/>
      <c r="J424" s="182">
        <v>39600.74</v>
      </c>
      <c r="K424" s="182">
        <v>23392.59</v>
      </c>
      <c r="L424" s="182">
        <v>0</v>
      </c>
      <c r="M424" s="182"/>
      <c r="N424" s="182"/>
      <c r="O424" s="182"/>
      <c r="P424" s="182"/>
      <c r="Q424" s="182">
        <v>12112.22</v>
      </c>
      <c r="R424" s="182"/>
      <c r="S424" s="182">
        <v>19779.2</v>
      </c>
      <c r="T424" s="182"/>
    </row>
    <row r="425" spans="1:20" ht="12.75">
      <c r="A425" s="68"/>
      <c r="B425" s="69"/>
      <c r="C425" s="734" t="s">
        <v>430</v>
      </c>
      <c r="D425" s="42"/>
      <c r="E425" s="42"/>
      <c r="F425" s="42"/>
      <c r="G425" s="308"/>
      <c r="H425" s="42"/>
      <c r="I425" s="51"/>
      <c r="J425" s="297">
        <v>2334.23</v>
      </c>
      <c r="K425" s="335">
        <v>20593.37</v>
      </c>
      <c r="L425" s="335"/>
      <c r="M425" s="335">
        <v>10940.76</v>
      </c>
      <c r="N425" s="335"/>
      <c r="O425" s="676">
        <v>9112.08</v>
      </c>
      <c r="P425" s="335"/>
      <c r="Q425" s="335">
        <v>10171.66</v>
      </c>
      <c r="R425" s="335"/>
      <c r="S425" s="735">
        <v>29806.01</v>
      </c>
      <c r="T425" s="335"/>
    </row>
    <row r="426" spans="1:20" ht="12.75">
      <c r="A426" s="68"/>
      <c r="B426" s="69"/>
      <c r="C426" s="322" t="s">
        <v>235</v>
      </c>
      <c r="D426" s="42"/>
      <c r="E426" s="42"/>
      <c r="F426" s="42"/>
      <c r="G426" s="308"/>
      <c r="H426" s="42"/>
      <c r="I426" s="51"/>
      <c r="J426" s="182">
        <v>17392.6</v>
      </c>
      <c r="K426" s="338">
        <v>19018.03</v>
      </c>
      <c r="L426" s="338"/>
      <c r="M426" s="338"/>
      <c r="N426" s="338"/>
      <c r="O426" s="338">
        <v>8718.27</v>
      </c>
      <c r="P426" s="338"/>
      <c r="Q426" s="338">
        <v>12264.69</v>
      </c>
      <c r="R426" s="338"/>
      <c r="S426" s="338">
        <v>17699.11</v>
      </c>
      <c r="T426" s="338"/>
    </row>
    <row r="427" spans="1:20" s="339" customFormat="1" ht="12.75">
      <c r="A427" s="22" t="s">
        <v>236</v>
      </c>
      <c r="B427" s="214"/>
      <c r="C427" s="214" t="s">
        <v>237</v>
      </c>
      <c r="D427" s="176">
        <v>15399</v>
      </c>
      <c r="E427" s="177">
        <v>30.19</v>
      </c>
      <c r="F427" s="176">
        <v>30760</v>
      </c>
      <c r="G427" s="140">
        <v>60.31</v>
      </c>
      <c r="H427" s="176">
        <f>H428+H430+H431</f>
        <v>42470</v>
      </c>
      <c r="I427" s="141">
        <v>83.27</v>
      </c>
      <c r="J427" s="139">
        <f>J428+J429+J430+J431+J440</f>
        <v>64235.08</v>
      </c>
      <c r="K427" s="139">
        <f aca="true" t="shared" si="33" ref="K427:S427">K428+K429+K430+K431</f>
        <v>67273.03</v>
      </c>
      <c r="L427" s="139">
        <f t="shared" si="33"/>
        <v>67400</v>
      </c>
      <c r="M427" s="139">
        <f t="shared" si="33"/>
        <v>22383.05</v>
      </c>
      <c r="N427" s="139">
        <f>M427/L427*100</f>
        <v>33.20927299703264</v>
      </c>
      <c r="O427" s="139">
        <f t="shared" si="33"/>
        <v>41321.409999999996</v>
      </c>
      <c r="P427" s="139">
        <f>O427/L427*100</f>
        <v>61.307729970326406</v>
      </c>
      <c r="Q427" s="139">
        <f t="shared" si="33"/>
        <v>57007.27</v>
      </c>
      <c r="R427" s="30">
        <f>Q427/L427*100</f>
        <v>84.58051928783382</v>
      </c>
      <c r="S427" s="139">
        <f t="shared" si="33"/>
        <v>75451.14000000001</v>
      </c>
      <c r="T427" s="139"/>
    </row>
    <row r="428" spans="1:20" ht="12.75">
      <c r="A428" s="291">
        <v>610</v>
      </c>
      <c r="B428" s="292"/>
      <c r="C428" s="293" t="s">
        <v>14</v>
      </c>
      <c r="D428" s="130">
        <v>5045</v>
      </c>
      <c r="E428" s="225"/>
      <c r="F428" s="130">
        <v>9870</v>
      </c>
      <c r="G428" s="83"/>
      <c r="H428" s="130">
        <v>15052</v>
      </c>
      <c r="I428" s="51"/>
      <c r="J428" s="52">
        <v>21400</v>
      </c>
      <c r="K428" s="52">
        <v>21327.61</v>
      </c>
      <c r="L428" s="52">
        <v>21400</v>
      </c>
      <c r="M428" s="52">
        <v>5581.8</v>
      </c>
      <c r="N428" s="52"/>
      <c r="O428" s="52">
        <v>11164.61</v>
      </c>
      <c r="P428" s="52"/>
      <c r="Q428" s="52">
        <v>16818.78</v>
      </c>
      <c r="R428" s="52"/>
      <c r="S428" s="52">
        <v>23054.71</v>
      </c>
      <c r="T428" s="52"/>
    </row>
    <row r="429" spans="1:20" ht="12.75">
      <c r="A429" s="291"/>
      <c r="B429" s="292"/>
      <c r="C429" s="322" t="s">
        <v>214</v>
      </c>
      <c r="D429" s="130"/>
      <c r="E429" s="225"/>
      <c r="F429" s="130"/>
      <c r="G429" s="83"/>
      <c r="H429" s="130"/>
      <c r="I429" s="51"/>
      <c r="J429" s="93">
        <v>1303.08</v>
      </c>
      <c r="K429" s="93">
        <v>1303.08</v>
      </c>
      <c r="L429" s="93">
        <v>1600</v>
      </c>
      <c r="M429" s="93">
        <v>0</v>
      </c>
      <c r="N429" s="93"/>
      <c r="O429" s="93">
        <v>0</v>
      </c>
      <c r="P429" s="93"/>
      <c r="Q429" s="93">
        <v>0</v>
      </c>
      <c r="R429" s="93"/>
      <c r="S429" s="93">
        <v>0</v>
      </c>
      <c r="T429" s="93"/>
    </row>
    <row r="430" spans="1:20" ht="12.75">
      <c r="A430" s="291">
        <v>620</v>
      </c>
      <c r="B430" s="249"/>
      <c r="C430" s="249" t="s">
        <v>18</v>
      </c>
      <c r="D430" s="130">
        <v>1767</v>
      </c>
      <c r="E430" s="225"/>
      <c r="F430" s="130">
        <v>2975</v>
      </c>
      <c r="G430" s="83"/>
      <c r="H430" s="130">
        <v>4788</v>
      </c>
      <c r="I430" s="51"/>
      <c r="J430" s="52">
        <v>7850</v>
      </c>
      <c r="K430" s="52">
        <v>7788.99</v>
      </c>
      <c r="L430" s="52">
        <v>8000</v>
      </c>
      <c r="M430" s="52">
        <v>1974.48</v>
      </c>
      <c r="N430" s="52"/>
      <c r="O430" s="52">
        <v>3957.62</v>
      </c>
      <c r="P430" s="52"/>
      <c r="Q430" s="52">
        <v>5923.25</v>
      </c>
      <c r="R430" s="52"/>
      <c r="S430" s="52">
        <v>7894.29</v>
      </c>
      <c r="T430" s="52"/>
    </row>
    <row r="431" spans="1:20" ht="12.75">
      <c r="A431" s="295">
        <v>630</v>
      </c>
      <c r="B431" s="289"/>
      <c r="C431" s="289" t="s">
        <v>19</v>
      </c>
      <c r="D431" s="130">
        <v>8587</v>
      </c>
      <c r="E431" s="225"/>
      <c r="F431" s="130">
        <v>17915</v>
      </c>
      <c r="G431" s="83"/>
      <c r="H431" s="130">
        <f>H432+H433+H436+H439</f>
        <v>22630</v>
      </c>
      <c r="I431" s="51"/>
      <c r="J431" s="52">
        <f>J432+J433+J434+J435+J436+J437+J438+J439</f>
        <v>33575</v>
      </c>
      <c r="K431" s="52">
        <f aca="true" t="shared" si="34" ref="K431:Q431">K432+K433+K434+K435+K436+K437+K438+K439+K440</f>
        <v>36853.350000000006</v>
      </c>
      <c r="L431" s="52">
        <f t="shared" si="34"/>
        <v>36400</v>
      </c>
      <c r="M431" s="52">
        <f t="shared" si="34"/>
        <v>14826.769999999999</v>
      </c>
      <c r="N431" s="52"/>
      <c r="O431" s="52">
        <f t="shared" si="34"/>
        <v>26199.179999999997</v>
      </c>
      <c r="P431" s="52"/>
      <c r="Q431" s="52">
        <f t="shared" si="34"/>
        <v>34265.24</v>
      </c>
      <c r="R431" s="52"/>
      <c r="S431" s="52">
        <f>S432+S433+S434+S435+S436+S437+S438+S439+S440</f>
        <v>44502.14000000001</v>
      </c>
      <c r="T431" s="52"/>
    </row>
    <row r="432" spans="1:20" ht="12.75">
      <c r="A432" s="88">
        <v>632</v>
      </c>
      <c r="B432" s="89"/>
      <c r="C432" s="89" t="s">
        <v>238</v>
      </c>
      <c r="D432" s="126">
        <v>2461</v>
      </c>
      <c r="E432" s="225"/>
      <c r="F432" s="126">
        <v>4678</v>
      </c>
      <c r="G432" s="83"/>
      <c r="H432" s="126">
        <v>6007</v>
      </c>
      <c r="I432" s="51"/>
      <c r="J432" s="178">
        <v>8500</v>
      </c>
      <c r="K432" s="178">
        <v>8236.34</v>
      </c>
      <c r="L432" s="178">
        <v>8400</v>
      </c>
      <c r="M432" s="178">
        <v>1816.01</v>
      </c>
      <c r="N432" s="178"/>
      <c r="O432" s="178">
        <v>3591.83</v>
      </c>
      <c r="P432" s="178"/>
      <c r="Q432" s="178">
        <v>5397.36</v>
      </c>
      <c r="R432" s="178"/>
      <c r="S432" s="178">
        <v>6203.07</v>
      </c>
      <c r="T432" s="178"/>
    </row>
    <row r="433" spans="1:20" ht="12.75">
      <c r="A433" s="31">
        <v>633</v>
      </c>
      <c r="B433" s="47" t="s">
        <v>31</v>
      </c>
      <c r="C433" s="47" t="s">
        <v>100</v>
      </c>
      <c r="D433" s="126">
        <v>6</v>
      </c>
      <c r="E433" s="225"/>
      <c r="F433" s="126">
        <v>6</v>
      </c>
      <c r="G433" s="83"/>
      <c r="H433" s="126">
        <v>116</v>
      </c>
      <c r="I433" s="51"/>
      <c r="J433" s="178">
        <v>550</v>
      </c>
      <c r="K433" s="178">
        <v>674.34</v>
      </c>
      <c r="L433" s="178">
        <v>500</v>
      </c>
      <c r="M433" s="178">
        <v>102.99</v>
      </c>
      <c r="N433" s="178"/>
      <c r="O433" s="178">
        <v>210.91</v>
      </c>
      <c r="P433" s="178"/>
      <c r="Q433" s="178">
        <v>210.91</v>
      </c>
      <c r="R433" s="178"/>
      <c r="S433" s="178">
        <v>471.68</v>
      </c>
      <c r="T433" s="178"/>
    </row>
    <row r="434" spans="1:20" ht="12.75">
      <c r="A434" s="104">
        <v>633</v>
      </c>
      <c r="B434" s="104" t="s">
        <v>27</v>
      </c>
      <c r="C434" s="104" t="s">
        <v>114</v>
      </c>
      <c r="D434" s="126"/>
      <c r="E434" s="225"/>
      <c r="F434" s="126"/>
      <c r="G434" s="83"/>
      <c r="H434" s="126"/>
      <c r="I434" s="51"/>
      <c r="J434" s="178">
        <v>425</v>
      </c>
      <c r="K434" s="178">
        <v>425.5</v>
      </c>
      <c r="L434" s="178"/>
      <c r="M434" s="178"/>
      <c r="N434" s="178"/>
      <c r="O434" s="178"/>
      <c r="P434" s="178"/>
      <c r="Q434" s="178"/>
      <c r="R434" s="178"/>
      <c r="S434" s="178"/>
      <c r="T434" s="178"/>
    </row>
    <row r="435" spans="1:20" ht="12.75">
      <c r="A435" s="104">
        <v>633</v>
      </c>
      <c r="B435" s="104" t="s">
        <v>37</v>
      </c>
      <c r="C435" s="104" t="s">
        <v>239</v>
      </c>
      <c r="D435" s="126"/>
      <c r="E435" s="225"/>
      <c r="F435" s="126"/>
      <c r="G435" s="83"/>
      <c r="H435" s="126"/>
      <c r="I435" s="51"/>
      <c r="J435" s="178">
        <v>0</v>
      </c>
      <c r="K435" s="178">
        <v>0</v>
      </c>
      <c r="L435" s="178"/>
      <c r="M435" s="178"/>
      <c r="N435" s="178"/>
      <c r="O435" s="178"/>
      <c r="P435" s="178"/>
      <c r="Q435" s="178"/>
      <c r="R435" s="178"/>
      <c r="S435" s="178"/>
      <c r="T435" s="178"/>
    </row>
    <row r="436" spans="1:20" ht="12.75">
      <c r="A436" s="96">
        <v>633</v>
      </c>
      <c r="B436" s="97" t="s">
        <v>39</v>
      </c>
      <c r="C436" s="97" t="s">
        <v>220</v>
      </c>
      <c r="D436" s="126">
        <v>6100</v>
      </c>
      <c r="E436" s="225"/>
      <c r="F436" s="126">
        <v>13211</v>
      </c>
      <c r="G436" s="83"/>
      <c r="H436" s="126">
        <v>16487</v>
      </c>
      <c r="I436" s="51"/>
      <c r="J436" s="178">
        <v>23000</v>
      </c>
      <c r="K436" s="178">
        <v>26787.81</v>
      </c>
      <c r="L436" s="178">
        <v>23000</v>
      </c>
      <c r="M436" s="178">
        <v>9876.07</v>
      </c>
      <c r="N436" s="178"/>
      <c r="O436" s="178">
        <v>18734.58</v>
      </c>
      <c r="P436" s="178"/>
      <c r="Q436" s="178">
        <v>22533.01</v>
      </c>
      <c r="R436" s="178"/>
      <c r="S436" s="178">
        <v>31250.38</v>
      </c>
      <c r="T436" s="178"/>
    </row>
    <row r="437" spans="1:20" ht="12.75">
      <c r="A437" s="31">
        <v>633</v>
      </c>
      <c r="B437" s="47" t="s">
        <v>51</v>
      </c>
      <c r="C437" s="340" t="s">
        <v>240</v>
      </c>
      <c r="D437" s="126"/>
      <c r="E437" s="225"/>
      <c r="F437" s="126"/>
      <c r="G437" s="83"/>
      <c r="H437" s="126"/>
      <c r="I437" s="51"/>
      <c r="J437" s="178">
        <v>450</v>
      </c>
      <c r="K437" s="178">
        <v>0</v>
      </c>
      <c r="L437" s="178">
        <v>4000</v>
      </c>
      <c r="M437" s="178">
        <v>2860.24</v>
      </c>
      <c r="N437" s="178"/>
      <c r="O437" s="178">
        <v>3149.24</v>
      </c>
      <c r="P437" s="178"/>
      <c r="Q437" s="178">
        <v>3149.24</v>
      </c>
      <c r="R437" s="178"/>
      <c r="S437" s="178">
        <v>3149.24</v>
      </c>
      <c r="T437" s="178"/>
    </row>
    <row r="438" spans="1:20" ht="12.75">
      <c r="A438" s="31">
        <v>635</v>
      </c>
      <c r="B438" s="47"/>
      <c r="C438" s="340" t="s">
        <v>241</v>
      </c>
      <c r="D438" s="126"/>
      <c r="E438" s="225"/>
      <c r="F438" s="126"/>
      <c r="G438" s="83"/>
      <c r="H438" s="126"/>
      <c r="I438" s="51"/>
      <c r="J438" s="178">
        <v>400</v>
      </c>
      <c r="K438" s="178">
        <v>382.85</v>
      </c>
      <c r="L438" s="178">
        <v>400</v>
      </c>
      <c r="M438" s="178">
        <v>20.98</v>
      </c>
      <c r="N438" s="178"/>
      <c r="O438" s="178">
        <v>20.98</v>
      </c>
      <c r="P438" s="178"/>
      <c r="Q438" s="178">
        <v>2264.83</v>
      </c>
      <c r="R438" s="178"/>
      <c r="S438" s="178">
        <v>2337.8</v>
      </c>
      <c r="T438" s="178"/>
    </row>
    <row r="439" spans="1:20" ht="12.75">
      <c r="A439" s="303">
        <v>637</v>
      </c>
      <c r="B439" s="128"/>
      <c r="C439" s="128" t="s">
        <v>91</v>
      </c>
      <c r="D439" s="126">
        <v>20</v>
      </c>
      <c r="E439" s="225"/>
      <c r="F439" s="126">
        <v>20</v>
      </c>
      <c r="G439" s="83"/>
      <c r="H439" s="126">
        <v>20</v>
      </c>
      <c r="I439" s="51"/>
      <c r="J439" s="178">
        <v>250</v>
      </c>
      <c r="K439" s="178">
        <v>239.91</v>
      </c>
      <c r="L439" s="178">
        <v>100</v>
      </c>
      <c r="M439" s="178">
        <v>150.48</v>
      </c>
      <c r="N439" s="178"/>
      <c r="O439" s="178">
        <v>491.64</v>
      </c>
      <c r="P439" s="178"/>
      <c r="Q439" s="178">
        <v>618.28</v>
      </c>
      <c r="R439" s="178"/>
      <c r="S439" s="178">
        <v>976.92</v>
      </c>
      <c r="T439" s="178"/>
    </row>
    <row r="440" spans="1:20" ht="12.75">
      <c r="A440" s="303">
        <v>642</v>
      </c>
      <c r="B440" s="128" t="s">
        <v>74</v>
      </c>
      <c r="C440" s="128" t="s">
        <v>125</v>
      </c>
      <c r="D440" s="126"/>
      <c r="E440" s="225"/>
      <c r="F440" s="126"/>
      <c r="G440" s="83"/>
      <c r="H440" s="126"/>
      <c r="I440" s="51"/>
      <c r="J440" s="127">
        <v>107</v>
      </c>
      <c r="K440" s="178">
        <v>106.6</v>
      </c>
      <c r="L440" s="178">
        <v>0</v>
      </c>
      <c r="M440" s="178">
        <v>0</v>
      </c>
      <c r="N440" s="178"/>
      <c r="O440" s="178">
        <v>0</v>
      </c>
      <c r="P440" s="178"/>
      <c r="Q440" s="178">
        <v>91.61</v>
      </c>
      <c r="R440" s="178"/>
      <c r="S440" s="178">
        <v>113.05</v>
      </c>
      <c r="T440" s="178"/>
    </row>
    <row r="441" spans="1:20" ht="12.75">
      <c r="A441" s="153" t="s">
        <v>242</v>
      </c>
      <c r="B441" s="154"/>
      <c r="C441" s="155" t="s">
        <v>243</v>
      </c>
      <c r="D441" s="156">
        <v>98856</v>
      </c>
      <c r="E441" s="156"/>
      <c r="F441" s="156">
        <v>245672</v>
      </c>
      <c r="G441" s="158">
        <v>42.73</v>
      </c>
      <c r="H441" s="156">
        <f>SUM(H399,H410,H427)</f>
        <v>432889.18</v>
      </c>
      <c r="I441" s="341"/>
      <c r="J441" s="185">
        <f aca="true" t="shared" si="35" ref="J441:S441">J427+J410+J399</f>
        <v>768052.77</v>
      </c>
      <c r="K441" s="185">
        <f t="shared" si="35"/>
        <v>783151.61</v>
      </c>
      <c r="L441" s="185">
        <f>L427+L410+L399</f>
        <v>757000</v>
      </c>
      <c r="M441" s="185">
        <f t="shared" si="35"/>
        <v>164678.01999999996</v>
      </c>
      <c r="N441" s="185">
        <f>M441/L441*100</f>
        <v>21.754031704095105</v>
      </c>
      <c r="O441" s="185">
        <f t="shared" si="35"/>
        <v>369912.87</v>
      </c>
      <c r="P441" s="658">
        <f>O441/L441*100</f>
        <v>48.86563672391017</v>
      </c>
      <c r="Q441" s="185">
        <f t="shared" si="35"/>
        <v>554445.9</v>
      </c>
      <c r="R441" s="185">
        <f>Q441/L441*100</f>
        <v>73.24252311756936</v>
      </c>
      <c r="S441" s="185">
        <f t="shared" si="35"/>
        <v>863610.4400000001</v>
      </c>
      <c r="T441" s="185"/>
    </row>
    <row r="442" spans="1:7" ht="12.75">
      <c r="A442" s="39"/>
      <c r="B442" s="39"/>
      <c r="C442" s="39"/>
      <c r="D442" s="342"/>
      <c r="E442" s="343"/>
      <c r="F442" s="342"/>
      <c r="G442" s="161"/>
    </row>
    <row r="443" spans="1:7" ht="12.75">
      <c r="A443" s="39"/>
      <c r="B443" s="39"/>
      <c r="C443" s="39"/>
      <c r="D443" s="342"/>
      <c r="E443" s="343"/>
      <c r="F443" s="342"/>
      <c r="G443" s="161"/>
    </row>
    <row r="444" spans="1:7" ht="12.75">
      <c r="A444" s="39"/>
      <c r="B444" s="39"/>
      <c r="C444" s="39"/>
      <c r="D444" s="342"/>
      <c r="E444" s="343"/>
      <c r="F444" s="342"/>
      <c r="G444" s="161"/>
    </row>
    <row r="445" spans="1:7" ht="12.75">
      <c r="A445" s="39"/>
      <c r="B445" s="39"/>
      <c r="C445" s="39"/>
      <c r="D445" s="342"/>
      <c r="E445" s="343"/>
      <c r="F445" s="342"/>
      <c r="G445" s="161"/>
    </row>
    <row r="446" spans="1:7" ht="12.75">
      <c r="A446" s="39"/>
      <c r="B446" s="39"/>
      <c r="C446" s="39"/>
      <c r="D446" s="342"/>
      <c r="E446" s="343"/>
      <c r="F446" s="342"/>
      <c r="G446" s="161"/>
    </row>
    <row r="447" spans="1:7" ht="12.75">
      <c r="A447" s="39"/>
      <c r="B447" s="39"/>
      <c r="C447" s="39"/>
      <c r="D447" s="342"/>
      <c r="E447" s="343"/>
      <c r="F447" s="342"/>
      <c r="G447" s="161"/>
    </row>
    <row r="448" spans="1:7" ht="12.75">
      <c r="A448" s="39"/>
      <c r="B448" s="39"/>
      <c r="C448" s="39"/>
      <c r="D448" s="342"/>
      <c r="E448" s="343"/>
      <c r="F448" s="342"/>
      <c r="G448" s="161"/>
    </row>
    <row r="449" spans="1:7" ht="12.75">
      <c r="A449" s="39"/>
      <c r="B449" s="39"/>
      <c r="C449" s="39"/>
      <c r="D449" s="342"/>
      <c r="E449" s="343"/>
      <c r="F449" s="342"/>
      <c r="G449" s="161"/>
    </row>
    <row r="450" spans="1:7" ht="12.75">
      <c r="A450" s="39"/>
      <c r="B450" s="39"/>
      <c r="C450" s="39"/>
      <c r="D450" s="342"/>
      <c r="E450" s="343"/>
      <c r="F450" s="342"/>
      <c r="G450" s="161"/>
    </row>
    <row r="451" spans="1:10" ht="12.75">
      <c r="A451" s="39"/>
      <c r="B451" s="39"/>
      <c r="C451" s="39"/>
      <c r="D451" s="342"/>
      <c r="E451" s="343"/>
      <c r="F451" s="342"/>
      <c r="G451" s="161"/>
      <c r="I451" s="344" t="s">
        <v>244</v>
      </c>
      <c r="J451" s="673"/>
    </row>
    <row r="452" spans="1:7" ht="12.75">
      <c r="A452" s="39"/>
      <c r="B452" s="39"/>
      <c r="C452" s="39"/>
      <c r="D452" s="342"/>
      <c r="E452" s="343"/>
      <c r="F452" s="342"/>
      <c r="G452" s="161"/>
    </row>
    <row r="453" spans="1:20" s="113" customFormat="1" ht="25.5">
      <c r="A453" s="11" t="s">
        <v>1</v>
      </c>
      <c r="B453" s="12"/>
      <c r="C453" s="195"/>
      <c r="D453" s="14" t="s">
        <v>4</v>
      </c>
      <c r="E453" s="15" t="s">
        <v>5</v>
      </c>
      <c r="F453" s="14" t="s">
        <v>6</v>
      </c>
      <c r="G453" s="15" t="s">
        <v>5</v>
      </c>
      <c r="H453" s="14" t="s">
        <v>7</v>
      </c>
      <c r="I453" s="15" t="s">
        <v>5</v>
      </c>
      <c r="J453" s="17" t="s">
        <v>8</v>
      </c>
      <c r="K453" s="18" t="s">
        <v>9</v>
      </c>
      <c r="L453" s="19">
        <v>2014</v>
      </c>
      <c r="M453" s="18" t="s">
        <v>10</v>
      </c>
      <c r="N453" s="20" t="s">
        <v>5</v>
      </c>
      <c r="O453" s="18" t="s">
        <v>11</v>
      </c>
      <c r="P453" s="20" t="s">
        <v>5</v>
      </c>
      <c r="Q453" s="18" t="s">
        <v>12</v>
      </c>
      <c r="R453" s="20" t="s">
        <v>5</v>
      </c>
      <c r="S453" s="18" t="s">
        <v>9</v>
      </c>
      <c r="T453" s="20" t="s">
        <v>5</v>
      </c>
    </row>
    <row r="454" spans="1:20" s="215" customFormat="1" ht="11.25">
      <c r="A454" s="22" t="s">
        <v>245</v>
      </c>
      <c r="B454" s="214"/>
      <c r="C454" s="214"/>
      <c r="D454" s="176">
        <v>11768</v>
      </c>
      <c r="E454" s="177">
        <v>27.36</v>
      </c>
      <c r="F454" s="176">
        <v>20646</v>
      </c>
      <c r="G454" s="140">
        <v>48.01</v>
      </c>
      <c r="H454" s="176">
        <f>H455+H456+H457+H459+H460+H465+H466+H467</f>
        <v>37544</v>
      </c>
      <c r="I454" s="139">
        <v>81</v>
      </c>
      <c r="J454" s="139">
        <f>J455+J456+J457+J458+J459+J460+J465+J466</f>
        <v>46585</v>
      </c>
      <c r="K454" s="139">
        <f aca="true" t="shared" si="36" ref="K454:S454">K455+K456+K457+K458+K459+K460+K466</f>
        <v>43255.159999999996</v>
      </c>
      <c r="L454" s="139">
        <f t="shared" si="36"/>
        <v>43100</v>
      </c>
      <c r="M454" s="139">
        <f t="shared" si="36"/>
        <v>12839.099999999999</v>
      </c>
      <c r="N454" s="139">
        <f>M454/L454*100</f>
        <v>29.789095127610203</v>
      </c>
      <c r="O454" s="139">
        <f t="shared" si="36"/>
        <v>26437.45</v>
      </c>
      <c r="P454" s="139">
        <f>O454/L454*100</f>
        <v>61.339791183294665</v>
      </c>
      <c r="Q454" s="139">
        <f t="shared" si="36"/>
        <v>37680.17</v>
      </c>
      <c r="R454" s="30">
        <f>Q454/L454*100</f>
        <v>87.42498839907192</v>
      </c>
      <c r="S454" s="139">
        <f t="shared" si="36"/>
        <v>59476.89</v>
      </c>
      <c r="T454" s="139"/>
    </row>
    <row r="455" spans="1:20" ht="12.75">
      <c r="A455" s="129" t="s">
        <v>246</v>
      </c>
      <c r="B455" s="128"/>
      <c r="C455" s="128" t="s">
        <v>247</v>
      </c>
      <c r="D455" s="34">
        <v>947</v>
      </c>
      <c r="E455" s="121"/>
      <c r="F455" s="34">
        <v>1552</v>
      </c>
      <c r="G455" s="345"/>
      <c r="H455" s="34">
        <v>2547</v>
      </c>
      <c r="I455" s="346"/>
      <c r="J455" s="52">
        <v>3000</v>
      </c>
      <c r="K455" s="52">
        <v>2787.79</v>
      </c>
      <c r="L455" s="52">
        <v>3500</v>
      </c>
      <c r="M455" s="52">
        <v>647.3</v>
      </c>
      <c r="N455" s="52"/>
      <c r="O455" s="52">
        <v>1089.44</v>
      </c>
      <c r="P455" s="52"/>
      <c r="Q455" s="52">
        <v>2061.51</v>
      </c>
      <c r="R455" s="52"/>
      <c r="S455" s="52">
        <v>3226.97</v>
      </c>
      <c r="T455" s="52"/>
    </row>
    <row r="456" spans="1:20" ht="12.75">
      <c r="A456" s="129" t="s">
        <v>246</v>
      </c>
      <c r="B456" s="128"/>
      <c r="C456" s="128" t="s">
        <v>248</v>
      </c>
      <c r="D456" s="34">
        <v>1140</v>
      </c>
      <c r="E456" s="121"/>
      <c r="F456" s="34">
        <v>5240</v>
      </c>
      <c r="G456" s="347"/>
      <c r="H456" s="34">
        <v>5240</v>
      </c>
      <c r="I456" s="348"/>
      <c r="J456" s="52">
        <v>6000</v>
      </c>
      <c r="K456" s="52">
        <v>5870.19</v>
      </c>
      <c r="L456" s="52">
        <v>6000</v>
      </c>
      <c r="M456" s="52">
        <v>0</v>
      </c>
      <c r="N456" s="52"/>
      <c r="O456" s="52">
        <v>0</v>
      </c>
      <c r="P456" s="52"/>
      <c r="Q456" s="52">
        <v>0</v>
      </c>
      <c r="R456" s="52"/>
      <c r="S456" s="52">
        <v>5870</v>
      </c>
      <c r="T456" s="52"/>
    </row>
    <row r="457" spans="1:20" ht="12.75">
      <c r="A457" s="129" t="s">
        <v>249</v>
      </c>
      <c r="B457" s="128"/>
      <c r="C457" s="128" t="s">
        <v>250</v>
      </c>
      <c r="D457" s="34">
        <v>439</v>
      </c>
      <c r="E457" s="121"/>
      <c r="F457" s="34">
        <v>599</v>
      </c>
      <c r="G457" s="349"/>
      <c r="H457" s="34">
        <v>599</v>
      </c>
      <c r="I457" s="350"/>
      <c r="J457" s="121">
        <v>600</v>
      </c>
      <c r="K457" s="121">
        <v>0</v>
      </c>
      <c r="L457" s="121">
        <v>600</v>
      </c>
      <c r="M457" s="121">
        <v>0</v>
      </c>
      <c r="N457" s="121"/>
      <c r="O457" s="121">
        <v>0</v>
      </c>
      <c r="P457" s="121"/>
      <c r="Q457" s="121">
        <v>0</v>
      </c>
      <c r="R457" s="121"/>
      <c r="S457" s="121"/>
      <c r="T457" s="121"/>
    </row>
    <row r="458" spans="1:20" ht="12.75">
      <c r="A458" s="129" t="s">
        <v>249</v>
      </c>
      <c r="B458" s="128"/>
      <c r="C458" s="128" t="s">
        <v>251</v>
      </c>
      <c r="D458" s="34">
        <v>0</v>
      </c>
      <c r="E458" s="121"/>
      <c r="F458" s="34"/>
      <c r="G458" s="349"/>
      <c r="H458" s="34"/>
      <c r="I458" s="350"/>
      <c r="J458" s="52">
        <v>0</v>
      </c>
      <c r="K458" s="52">
        <v>0</v>
      </c>
      <c r="L458" s="52">
        <v>0</v>
      </c>
      <c r="M458" s="52">
        <v>42</v>
      </c>
      <c r="N458" s="52"/>
      <c r="O458" s="52">
        <v>42</v>
      </c>
      <c r="P458" s="52"/>
      <c r="Q458" s="52"/>
      <c r="R458" s="52"/>
      <c r="S458" s="52">
        <v>710</v>
      </c>
      <c r="T458" s="52"/>
    </row>
    <row r="459" spans="1:20" s="224" customFormat="1" ht="12.75">
      <c r="A459" s="351" t="s">
        <v>252</v>
      </c>
      <c r="B459" s="128"/>
      <c r="C459" s="128" t="s">
        <v>253</v>
      </c>
      <c r="D459" s="34">
        <v>160</v>
      </c>
      <c r="E459" s="121"/>
      <c r="F459" s="34">
        <v>80</v>
      </c>
      <c r="G459" s="347"/>
      <c r="H459" s="34">
        <v>1084</v>
      </c>
      <c r="I459" s="350"/>
      <c r="J459" s="121">
        <v>1000</v>
      </c>
      <c r="K459" s="121">
        <v>570</v>
      </c>
      <c r="L459" s="121">
        <v>1000</v>
      </c>
      <c r="M459" s="121">
        <v>110</v>
      </c>
      <c r="N459" s="121"/>
      <c r="O459" s="121">
        <v>110</v>
      </c>
      <c r="P459" s="121"/>
      <c r="Q459" s="121">
        <v>583.2</v>
      </c>
      <c r="R459" s="121"/>
      <c r="S459" s="121">
        <v>1023.2</v>
      </c>
      <c r="T459" s="121"/>
    </row>
    <row r="460" spans="1:20" ht="12.75">
      <c r="A460" s="352" t="s">
        <v>254</v>
      </c>
      <c r="B460" s="353"/>
      <c r="C460" s="354" t="s">
        <v>255</v>
      </c>
      <c r="D460" s="355">
        <v>2970</v>
      </c>
      <c r="E460" s="356"/>
      <c r="F460" s="355">
        <v>5483</v>
      </c>
      <c r="G460" s="357"/>
      <c r="H460" s="355">
        <f>H461+H463+H464</f>
        <v>8298</v>
      </c>
      <c r="I460" s="358"/>
      <c r="J460" s="359">
        <f>J461+J462+J463+J464</f>
        <v>17130</v>
      </c>
      <c r="K460" s="359">
        <f aca="true" t="shared" si="37" ref="K460:S460">K461+K463+K464+K462</f>
        <v>17043.02</v>
      </c>
      <c r="L460" s="359">
        <f t="shared" si="37"/>
        <v>16000</v>
      </c>
      <c r="M460" s="359">
        <f t="shared" si="37"/>
        <v>6154.82</v>
      </c>
      <c r="N460" s="359">
        <f>M460/L460*100</f>
        <v>38.467625</v>
      </c>
      <c r="O460" s="359">
        <f t="shared" si="37"/>
        <v>12164.199999999999</v>
      </c>
      <c r="P460" s="656">
        <f>O460/L460*100</f>
        <v>76.02624999999999</v>
      </c>
      <c r="Q460" s="359">
        <f t="shared" si="37"/>
        <v>18089.63</v>
      </c>
      <c r="R460" s="359">
        <f>Q460/L460*100</f>
        <v>113.0601875</v>
      </c>
      <c r="S460" s="359">
        <f t="shared" si="37"/>
        <v>25770.86</v>
      </c>
      <c r="T460" s="359"/>
    </row>
    <row r="461" spans="1:20" ht="12.75">
      <c r="A461" s="129"/>
      <c r="B461" s="32" t="s">
        <v>213</v>
      </c>
      <c r="C461" s="33" t="s">
        <v>14</v>
      </c>
      <c r="D461" s="360">
        <v>2216</v>
      </c>
      <c r="E461" s="361"/>
      <c r="F461" s="360">
        <v>4123</v>
      </c>
      <c r="G461" s="362"/>
      <c r="H461" s="360">
        <v>6413</v>
      </c>
      <c r="I461" s="350"/>
      <c r="J461" s="363">
        <v>7250</v>
      </c>
      <c r="K461" s="363">
        <v>7342.85</v>
      </c>
      <c r="L461" s="363">
        <v>1000</v>
      </c>
      <c r="M461" s="363">
        <v>745.3</v>
      </c>
      <c r="N461" s="363"/>
      <c r="O461" s="363">
        <v>1627.24</v>
      </c>
      <c r="P461" s="363"/>
      <c r="Q461" s="363">
        <v>1990.02</v>
      </c>
      <c r="R461" s="363"/>
      <c r="S461" s="363">
        <v>3340.36</v>
      </c>
      <c r="T461" s="363"/>
    </row>
    <row r="462" spans="1:20" ht="12.75">
      <c r="A462" s="129"/>
      <c r="B462" s="364" t="s">
        <v>213</v>
      </c>
      <c r="C462" s="304" t="s">
        <v>14</v>
      </c>
      <c r="D462" s="365">
        <v>2216</v>
      </c>
      <c r="E462" s="366"/>
      <c r="F462" s="365">
        <v>4123</v>
      </c>
      <c r="G462" s="367"/>
      <c r="H462" s="365">
        <v>6413</v>
      </c>
      <c r="I462" s="368"/>
      <c r="J462" s="338">
        <v>7380</v>
      </c>
      <c r="K462" s="338">
        <v>7381.1</v>
      </c>
      <c r="L462" s="338">
        <v>14000</v>
      </c>
      <c r="M462" s="338">
        <v>4534.16</v>
      </c>
      <c r="N462" s="338"/>
      <c r="O462" s="338">
        <v>8983.14</v>
      </c>
      <c r="P462" s="338"/>
      <c r="Q462" s="338">
        <v>14024.48</v>
      </c>
      <c r="R462" s="338"/>
      <c r="S462" s="338">
        <v>18769.64</v>
      </c>
      <c r="T462" s="338"/>
    </row>
    <row r="463" spans="1:20" ht="12.75">
      <c r="A463" s="129"/>
      <c r="B463" s="32" t="s">
        <v>215</v>
      </c>
      <c r="C463" s="33" t="s">
        <v>19</v>
      </c>
      <c r="D463" s="360">
        <v>754</v>
      </c>
      <c r="E463" s="361"/>
      <c r="F463" s="360">
        <v>1360</v>
      </c>
      <c r="G463" s="369"/>
      <c r="H463" s="360">
        <v>1885</v>
      </c>
      <c r="I463" s="350"/>
      <c r="J463" s="363">
        <v>2500</v>
      </c>
      <c r="K463" s="363">
        <v>2319.07</v>
      </c>
      <c r="L463" s="363">
        <v>1000</v>
      </c>
      <c r="M463" s="363">
        <v>875.36</v>
      </c>
      <c r="N463" s="363"/>
      <c r="O463" s="363">
        <v>1553.82</v>
      </c>
      <c r="P463" s="363"/>
      <c r="Q463" s="363">
        <v>2075.13</v>
      </c>
      <c r="R463" s="363"/>
      <c r="S463" s="363">
        <v>3660.86</v>
      </c>
      <c r="T463" s="363"/>
    </row>
    <row r="464" spans="1:22" ht="12.75">
      <c r="A464" s="129"/>
      <c r="B464" s="32">
        <v>642</v>
      </c>
      <c r="C464" s="33" t="s">
        <v>256</v>
      </c>
      <c r="D464" s="360">
        <v>0</v>
      </c>
      <c r="E464" s="361"/>
      <c r="F464" s="360">
        <v>0</v>
      </c>
      <c r="G464" s="370"/>
      <c r="H464" s="360">
        <v>0</v>
      </c>
      <c r="I464" s="350"/>
      <c r="J464" s="363">
        <v>0</v>
      </c>
      <c r="K464" s="363">
        <v>0</v>
      </c>
      <c r="L464" s="363">
        <v>0</v>
      </c>
      <c r="M464" s="363">
        <v>0</v>
      </c>
      <c r="N464" s="363"/>
      <c r="O464" s="363"/>
      <c r="P464" s="363"/>
      <c r="Q464" s="363">
        <v>0</v>
      </c>
      <c r="R464" s="363"/>
      <c r="S464" s="363">
        <v>0</v>
      </c>
      <c r="T464" s="363"/>
      <c r="V464" s="94"/>
    </row>
    <row r="465" spans="1:20" ht="12.75">
      <c r="A465" s="352" t="s">
        <v>246</v>
      </c>
      <c r="B465" s="371"/>
      <c r="C465" s="293" t="s">
        <v>257</v>
      </c>
      <c r="D465" s="355">
        <v>539</v>
      </c>
      <c r="E465" s="356"/>
      <c r="F465" s="355">
        <v>926</v>
      </c>
      <c r="G465" s="357"/>
      <c r="H465" s="355">
        <v>1366</v>
      </c>
      <c r="I465" s="358"/>
      <c r="J465" s="359">
        <v>0</v>
      </c>
      <c r="K465" s="359"/>
      <c r="L465" s="359"/>
      <c r="M465" s="359"/>
      <c r="N465" s="359"/>
      <c r="O465" s="359"/>
      <c r="P465" s="359"/>
      <c r="Q465" s="359"/>
      <c r="R465" s="359"/>
      <c r="S465" s="359"/>
      <c r="T465" s="359"/>
    </row>
    <row r="466" spans="1:20" ht="12.75">
      <c r="A466" s="372" t="s">
        <v>258</v>
      </c>
      <c r="B466" s="373"/>
      <c r="C466" s="374" t="s">
        <v>259</v>
      </c>
      <c r="D466" s="375">
        <v>5573</v>
      </c>
      <c r="E466" s="376"/>
      <c r="F466" s="375">
        <v>10571</v>
      </c>
      <c r="G466" s="377"/>
      <c r="H466" s="375">
        <v>17510</v>
      </c>
      <c r="I466" s="378"/>
      <c r="J466" s="379">
        <f>J470+J472</f>
        <v>18855</v>
      </c>
      <c r="K466" s="379">
        <f>K470+K472+K473+K475</f>
        <v>16984.159999999996</v>
      </c>
      <c r="L466" s="379">
        <f>L470+L472+L473+L475</f>
        <v>16000</v>
      </c>
      <c r="M466" s="379">
        <f>M470+M472+M473+M475</f>
        <v>5884.98</v>
      </c>
      <c r="N466" s="379">
        <f>M466/L466*100</f>
        <v>36.781124999999996</v>
      </c>
      <c r="O466" s="379">
        <f>O470+O472+O473+O475+O474</f>
        <v>13031.810000000001</v>
      </c>
      <c r="P466" s="660">
        <f>O466/L466*100</f>
        <v>81.44881250000002</v>
      </c>
      <c r="Q466" s="379">
        <f>Q470+Q472+Q473+Q475+Q474</f>
        <v>16945.829999999998</v>
      </c>
      <c r="R466" s="379">
        <f>Q466/L466*100</f>
        <v>105.91143749999998</v>
      </c>
      <c r="S466" s="379">
        <f>S470+S472+S473+S475+S474</f>
        <v>22875.86</v>
      </c>
      <c r="T466" s="379"/>
    </row>
    <row r="467" spans="1:20" ht="12.75">
      <c r="A467" s="380" t="s">
        <v>252</v>
      </c>
      <c r="B467" s="381">
        <v>642</v>
      </c>
      <c r="C467" s="317" t="s">
        <v>260</v>
      </c>
      <c r="D467" s="382"/>
      <c r="E467" s="383"/>
      <c r="F467" s="382"/>
      <c r="G467" s="384"/>
      <c r="H467" s="360">
        <v>900</v>
      </c>
      <c r="I467" s="350"/>
      <c r="J467" s="363"/>
      <c r="K467" s="363"/>
      <c r="L467" s="363"/>
      <c r="M467" s="363"/>
      <c r="N467" s="363"/>
      <c r="O467" s="363"/>
      <c r="P467" s="363"/>
      <c r="Q467" s="363"/>
      <c r="R467" s="363"/>
      <c r="S467" s="363"/>
      <c r="T467" s="363"/>
    </row>
    <row r="468" spans="1:20" ht="12.75">
      <c r="A468" s="129" t="s">
        <v>261</v>
      </c>
      <c r="B468" s="128"/>
      <c r="C468" s="128" t="s">
        <v>262</v>
      </c>
      <c r="D468" s="123">
        <v>0</v>
      </c>
      <c r="E468" s="363"/>
      <c r="F468" s="123">
        <v>0</v>
      </c>
      <c r="G468" s="36"/>
      <c r="H468" s="123">
        <v>0</v>
      </c>
      <c r="I468" s="358"/>
      <c r="J468" s="363"/>
      <c r="K468" s="363"/>
      <c r="L468" s="363"/>
      <c r="M468" s="363"/>
      <c r="N468" s="363"/>
      <c r="O468" s="363"/>
      <c r="P468" s="363"/>
      <c r="Q468" s="363"/>
      <c r="R468" s="363"/>
      <c r="S468" s="363"/>
      <c r="T468" s="363"/>
    </row>
    <row r="469" spans="1:20" ht="12.75">
      <c r="A469" s="68" t="s">
        <v>263</v>
      </c>
      <c r="B469" s="69"/>
      <c r="C469" s="69" t="s">
        <v>264</v>
      </c>
      <c r="D469" s="305">
        <v>1477</v>
      </c>
      <c r="E469" s="385"/>
      <c r="F469" s="305">
        <v>1477</v>
      </c>
      <c r="G469" s="349"/>
      <c r="H469" s="305">
        <v>3021</v>
      </c>
      <c r="I469" s="386"/>
      <c r="J469" s="387"/>
      <c r="K469" s="387"/>
      <c r="L469" s="387"/>
      <c r="M469" s="387"/>
      <c r="N469" s="387"/>
      <c r="O469" s="387"/>
      <c r="P469" s="387"/>
      <c r="Q469" s="387"/>
      <c r="R469" s="387"/>
      <c r="S469" s="387"/>
      <c r="T469" s="387"/>
    </row>
    <row r="470" spans="1:20" ht="12.75">
      <c r="A470" s="388" t="s">
        <v>261</v>
      </c>
      <c r="B470" s="389"/>
      <c r="C470" s="389" t="s">
        <v>265</v>
      </c>
      <c r="D470" s="390">
        <v>2646</v>
      </c>
      <c r="E470" s="391"/>
      <c r="F470" s="390">
        <v>6250</v>
      </c>
      <c r="G470" s="392"/>
      <c r="H470" s="390">
        <v>10755</v>
      </c>
      <c r="I470" s="393"/>
      <c r="J470" s="394">
        <v>14500</v>
      </c>
      <c r="K470" s="394">
        <v>12142.3</v>
      </c>
      <c r="L470" s="394">
        <v>14500</v>
      </c>
      <c r="M470" s="394">
        <v>4567</v>
      </c>
      <c r="N470" s="394"/>
      <c r="O470" s="394">
        <v>8625.95</v>
      </c>
      <c r="P470" s="394"/>
      <c r="Q470" s="394">
        <v>9836.3</v>
      </c>
      <c r="R470" s="394"/>
      <c r="S470" s="394">
        <v>12904.6</v>
      </c>
      <c r="T470" s="394"/>
    </row>
    <row r="471" spans="1:20" ht="12.75">
      <c r="A471" s="388" t="s">
        <v>261</v>
      </c>
      <c r="B471" s="69"/>
      <c r="C471" s="69" t="s">
        <v>266</v>
      </c>
      <c r="D471" s="395">
        <v>1164</v>
      </c>
      <c r="E471" s="43"/>
      <c r="F471" s="395">
        <v>2328</v>
      </c>
      <c r="G471" s="396"/>
      <c r="H471" s="395">
        <v>2328</v>
      </c>
      <c r="I471" s="397"/>
      <c r="J471" s="387"/>
      <c r="K471" s="387"/>
      <c r="L471" s="387"/>
      <c r="M471" s="387"/>
      <c r="N471" s="387"/>
      <c r="O471" s="387"/>
      <c r="P471" s="387"/>
      <c r="Q471" s="387"/>
      <c r="R471" s="387"/>
      <c r="S471" s="387"/>
      <c r="T471" s="387"/>
    </row>
    <row r="472" spans="1:20" s="6" customFormat="1" ht="12.75">
      <c r="A472" s="68" t="s">
        <v>261</v>
      </c>
      <c r="B472" s="69"/>
      <c r="C472" s="69" t="s">
        <v>267</v>
      </c>
      <c r="D472" s="395">
        <v>286</v>
      </c>
      <c r="E472" s="43"/>
      <c r="F472" s="395">
        <v>506</v>
      </c>
      <c r="G472" s="396"/>
      <c r="H472" s="395">
        <v>506</v>
      </c>
      <c r="I472" s="398"/>
      <c r="J472" s="399">
        <v>4355</v>
      </c>
      <c r="K472" s="399">
        <v>1869.21</v>
      </c>
      <c r="L472" s="399">
        <v>1500</v>
      </c>
      <c r="M472" s="399">
        <v>490.98</v>
      </c>
      <c r="N472" s="399"/>
      <c r="O472" s="399">
        <v>749.7</v>
      </c>
      <c r="P472" s="399"/>
      <c r="Q472" s="399">
        <v>1337.7</v>
      </c>
      <c r="R472" s="399"/>
      <c r="S472" s="399">
        <v>2137.38</v>
      </c>
      <c r="T472" s="399"/>
    </row>
    <row r="473" spans="1:20" s="6" customFormat="1" ht="12.75">
      <c r="A473" s="68" t="s">
        <v>261</v>
      </c>
      <c r="B473" s="69"/>
      <c r="C473" s="69" t="s">
        <v>268</v>
      </c>
      <c r="D473" s="395"/>
      <c r="E473" s="43"/>
      <c r="F473" s="395"/>
      <c r="G473" s="396"/>
      <c r="H473" s="395"/>
      <c r="I473" s="398"/>
      <c r="J473" s="399"/>
      <c r="K473" s="399">
        <v>737.65</v>
      </c>
      <c r="L473" s="399"/>
      <c r="M473" s="399">
        <v>156.5</v>
      </c>
      <c r="N473" s="399"/>
      <c r="O473" s="399">
        <v>296.3</v>
      </c>
      <c r="P473" s="399"/>
      <c r="Q473" s="399">
        <v>296.3</v>
      </c>
      <c r="R473" s="399"/>
      <c r="S473" s="399">
        <v>296.3</v>
      </c>
      <c r="T473" s="399"/>
    </row>
    <row r="474" spans="1:20" s="6" customFormat="1" ht="12.75">
      <c r="A474" s="68" t="s">
        <v>261</v>
      </c>
      <c r="B474" s="69"/>
      <c r="C474" s="69" t="s">
        <v>424</v>
      </c>
      <c r="D474" s="395">
        <v>286</v>
      </c>
      <c r="E474" s="43"/>
      <c r="F474" s="395">
        <v>506</v>
      </c>
      <c r="G474" s="396"/>
      <c r="H474" s="395">
        <v>506</v>
      </c>
      <c r="I474" s="398"/>
      <c r="J474" s="399">
        <v>4355</v>
      </c>
      <c r="K474" s="399">
        <v>1869.21</v>
      </c>
      <c r="L474" s="399">
        <v>1500</v>
      </c>
      <c r="M474" s="399">
        <v>490.98</v>
      </c>
      <c r="N474" s="399"/>
      <c r="O474" s="399">
        <v>2018.86</v>
      </c>
      <c r="P474" s="399"/>
      <c r="Q474" s="399">
        <v>3464.03</v>
      </c>
      <c r="R474" s="399"/>
      <c r="S474" s="399">
        <v>5216.08</v>
      </c>
      <c r="T474" s="399"/>
    </row>
    <row r="475" spans="1:20" s="6" customFormat="1" ht="12.75">
      <c r="A475" s="68" t="s">
        <v>261</v>
      </c>
      <c r="B475" s="69"/>
      <c r="C475" s="69" t="s">
        <v>269</v>
      </c>
      <c r="D475" s="395"/>
      <c r="E475" s="43"/>
      <c r="F475" s="395"/>
      <c r="G475" s="396"/>
      <c r="H475" s="395"/>
      <c r="I475" s="398"/>
      <c r="J475" s="399"/>
      <c r="K475" s="399">
        <v>2235</v>
      </c>
      <c r="L475" s="399"/>
      <c r="M475" s="399">
        <v>670.5</v>
      </c>
      <c r="N475" s="399"/>
      <c r="O475" s="399">
        <v>1341</v>
      </c>
      <c r="P475" s="399"/>
      <c r="Q475" s="399">
        <v>2011.5</v>
      </c>
      <c r="R475" s="399"/>
      <c r="S475" s="399">
        <v>2321.5</v>
      </c>
      <c r="T475" s="399"/>
    </row>
    <row r="476" spans="1:20" ht="12.75">
      <c r="A476" s="153" t="s">
        <v>270</v>
      </c>
      <c r="B476" s="154"/>
      <c r="C476" s="155" t="s">
        <v>271</v>
      </c>
      <c r="D476" s="156">
        <v>11768</v>
      </c>
      <c r="E476" s="157">
        <v>27.36</v>
      </c>
      <c r="F476" s="156">
        <v>20646</v>
      </c>
      <c r="G476" s="158">
        <v>48.01</v>
      </c>
      <c r="H476" s="156">
        <f>H454</f>
        <v>37544</v>
      </c>
      <c r="I476" s="185">
        <v>81</v>
      </c>
      <c r="J476" s="185">
        <f aca="true" t="shared" si="38" ref="J476:S476">J454</f>
        <v>46585</v>
      </c>
      <c r="K476" s="185">
        <f t="shared" si="38"/>
        <v>43255.159999999996</v>
      </c>
      <c r="L476" s="185">
        <f t="shared" si="38"/>
        <v>43100</v>
      </c>
      <c r="M476" s="185">
        <f t="shared" si="38"/>
        <v>12839.099999999999</v>
      </c>
      <c r="N476" s="185">
        <f>M476/L476*100</f>
        <v>29.789095127610203</v>
      </c>
      <c r="O476" s="185">
        <f>O466+O460+O459+O458+O457+O456+O455</f>
        <v>26437.45</v>
      </c>
      <c r="P476" s="658">
        <f>O476/L476*100</f>
        <v>61.339791183294665</v>
      </c>
      <c r="Q476" s="185">
        <f t="shared" si="38"/>
        <v>37680.17</v>
      </c>
      <c r="R476" s="185">
        <f>Q476/L476*100</f>
        <v>87.42498839907192</v>
      </c>
      <c r="S476" s="185">
        <f t="shared" si="38"/>
        <v>59476.89</v>
      </c>
      <c r="T476" s="185"/>
    </row>
    <row r="477" spans="1:20" ht="12.75">
      <c r="A477" s="400" t="s">
        <v>272</v>
      </c>
      <c r="B477" s="401"/>
      <c r="C477" s="402"/>
      <c r="D477" s="403">
        <v>291286</v>
      </c>
      <c r="E477" s="404">
        <v>25.76</v>
      </c>
      <c r="F477" s="403">
        <v>575933</v>
      </c>
      <c r="G477" s="405">
        <v>50.94</v>
      </c>
      <c r="H477" s="403" t="e">
        <f>SUM(H96,H112,H163,H218,H270,H310,H392,H324,H441,H476)</f>
        <v>#REF!</v>
      </c>
      <c r="I477" s="406"/>
      <c r="J477" s="407">
        <f>J476+J441+J392+J331+J310+J270+J218+J163+J112+J96</f>
        <v>1390291.67</v>
      </c>
      <c r="K477" s="407">
        <f>K476+K441+K392+K331+K310+K270+K218+K163+K112+K96</f>
        <v>1405382.8100000003</v>
      </c>
      <c r="L477" s="407">
        <f>L476+L441+L392+L331+L310+L270+L218+L163+L112+L96</f>
        <v>1378249</v>
      </c>
      <c r="M477" s="407">
        <f>M476+M441+M392+M331+M310+M270+M218+M163+M112+M96</f>
        <v>307495.13999999996</v>
      </c>
      <c r="N477" s="407">
        <f>M477/L477*100</f>
        <v>22.310565072058818</v>
      </c>
      <c r="O477" s="407">
        <f>O476+O441+O392+O331+O310+O270+O218+O163+O112+O96</f>
        <v>666985.09</v>
      </c>
      <c r="P477" s="659">
        <f>O477/L477*100</f>
        <v>48.39365673401541</v>
      </c>
      <c r="Q477" s="407">
        <f>Q476+Q441+Q392+Q331+Q310+Q270+Q218+Q163+Q112+Q96</f>
        <v>995010.8200000001</v>
      </c>
      <c r="R477" s="407">
        <f>Q477/L477*100</f>
        <v>72.1938358018036</v>
      </c>
      <c r="S477" s="407">
        <f>S476+S441+S392+S331+S310+S270+S218+S163+S112+S96</f>
        <v>1525995.8</v>
      </c>
      <c r="T477" s="407"/>
    </row>
    <row r="478" spans="1:7" ht="12.75">
      <c r="A478" s="166"/>
      <c r="B478" s="59"/>
      <c r="C478" s="166"/>
      <c r="D478" s="166"/>
      <c r="E478" s="166"/>
      <c r="F478" s="408"/>
      <c r="G478" s="174"/>
    </row>
    <row r="479" spans="1:7" ht="12.75">
      <c r="A479" s="166"/>
      <c r="B479" s="59"/>
      <c r="C479" s="166"/>
      <c r="D479" s="166"/>
      <c r="E479" s="166"/>
      <c r="F479" s="408"/>
      <c r="G479" s="174"/>
    </row>
    <row r="480" spans="1:7" ht="12.75">
      <c r="A480" s="166"/>
      <c r="B480" s="59"/>
      <c r="C480" s="166"/>
      <c r="D480" s="166"/>
      <c r="E480" s="166"/>
      <c r="F480" s="408"/>
      <c r="G480" s="174"/>
    </row>
    <row r="481" spans="1:7" ht="12.75">
      <c r="A481" s="166"/>
      <c r="B481" s="59"/>
      <c r="C481" s="166"/>
      <c r="D481" s="166"/>
      <c r="E481" s="166"/>
      <c r="F481" s="408"/>
      <c r="G481" s="174"/>
    </row>
    <row r="482" spans="1:7" ht="12.75">
      <c r="A482" s="166"/>
      <c r="B482" s="59"/>
      <c r="C482" s="166"/>
      <c r="D482" s="166"/>
      <c r="E482" s="166"/>
      <c r="F482" s="408"/>
      <c r="G482" s="174"/>
    </row>
    <row r="483" spans="1:7" ht="12.75">
      <c r="A483" s="166"/>
      <c r="B483" s="59"/>
      <c r="C483" s="166"/>
      <c r="D483" s="166"/>
      <c r="E483" s="166"/>
      <c r="F483" s="408"/>
      <c r="G483" s="174"/>
    </row>
    <row r="484" spans="1:7" ht="12.75">
      <c r="A484" s="166"/>
      <c r="B484" s="59"/>
      <c r="C484" s="166"/>
      <c r="D484" s="166"/>
      <c r="E484" s="166"/>
      <c r="F484" s="408"/>
      <c r="G484" s="174"/>
    </row>
    <row r="485" spans="1:7" ht="12.75">
      <c r="A485" s="166"/>
      <c r="B485" s="59"/>
      <c r="C485" s="166"/>
      <c r="D485" s="166"/>
      <c r="E485" s="166"/>
      <c r="F485" s="408"/>
      <c r="G485" s="174"/>
    </row>
    <row r="486" spans="1:7" ht="12.75">
      <c r="A486" s="166"/>
      <c r="B486" s="59"/>
      <c r="C486" s="166"/>
      <c r="D486" s="166"/>
      <c r="E486" s="166"/>
      <c r="F486" s="408"/>
      <c r="G486" s="174"/>
    </row>
    <row r="487" spans="1:7" ht="12.75">
      <c r="A487" s="166"/>
      <c r="B487" s="59"/>
      <c r="C487" s="166"/>
      <c r="D487" s="166"/>
      <c r="E487" s="166"/>
      <c r="F487" s="408"/>
      <c r="G487" s="174"/>
    </row>
    <row r="488" spans="1:7" ht="12.75">
      <c r="A488" s="166"/>
      <c r="B488" s="59"/>
      <c r="C488" s="166"/>
      <c r="D488" s="166"/>
      <c r="E488" s="166"/>
      <c r="F488" s="408"/>
      <c r="G488" s="174"/>
    </row>
    <row r="489" spans="1:7" ht="12.75">
      <c r="A489" s="166"/>
      <c r="B489" s="59"/>
      <c r="C489" s="166"/>
      <c r="D489" s="166"/>
      <c r="E489" s="166"/>
      <c r="F489" s="408"/>
      <c r="G489" s="174"/>
    </row>
    <row r="490" spans="1:7" ht="12.75">
      <c r="A490" s="166"/>
      <c r="B490" s="59"/>
      <c r="C490" s="166"/>
      <c r="D490" s="166"/>
      <c r="E490" s="166"/>
      <c r="F490" s="408"/>
      <c r="G490" s="174"/>
    </row>
    <row r="491" spans="1:7" ht="12.75">
      <c r="A491" s="166"/>
      <c r="B491" s="59"/>
      <c r="C491" s="166"/>
      <c r="D491" s="166"/>
      <c r="E491" s="166"/>
      <c r="F491" s="408"/>
      <c r="G491" s="174"/>
    </row>
    <row r="492" spans="1:7" ht="12.75">
      <c r="A492" s="166"/>
      <c r="B492" s="59"/>
      <c r="C492" s="166"/>
      <c r="D492" s="166"/>
      <c r="E492" s="166"/>
      <c r="F492" s="408"/>
      <c r="G492" s="174"/>
    </row>
    <row r="493" spans="1:7" ht="12.75">
      <c r="A493" s="166"/>
      <c r="B493" s="59"/>
      <c r="C493" s="166"/>
      <c r="D493" s="166"/>
      <c r="E493" s="166"/>
      <c r="F493" s="408"/>
      <c r="G493" s="174"/>
    </row>
    <row r="494" spans="1:7" ht="12.75">
      <c r="A494" s="166"/>
      <c r="B494" s="59"/>
      <c r="C494" s="166"/>
      <c r="D494" s="166"/>
      <c r="E494" s="166"/>
      <c r="F494" s="408"/>
      <c r="G494" s="174"/>
    </row>
    <row r="495" spans="1:7" ht="12.75">
      <c r="A495" s="166"/>
      <c r="B495" s="59"/>
      <c r="C495" s="166"/>
      <c r="D495" s="166"/>
      <c r="E495" s="166"/>
      <c r="F495" s="408"/>
      <c r="G495" s="174"/>
    </row>
    <row r="496" spans="1:7" ht="12.75">
      <c r="A496" s="166"/>
      <c r="B496" s="59"/>
      <c r="C496" s="166"/>
      <c r="D496" s="166"/>
      <c r="E496" s="166"/>
      <c r="F496" s="408"/>
      <c r="G496" s="174"/>
    </row>
    <row r="497" spans="1:7" ht="12.75">
      <c r="A497" s="166"/>
      <c r="B497" s="59"/>
      <c r="C497" s="166"/>
      <c r="D497" s="166"/>
      <c r="E497" s="166"/>
      <c r="F497" s="408"/>
      <c r="G497" s="174"/>
    </row>
    <row r="498" spans="1:7" ht="12.75">
      <c r="A498" s="166"/>
      <c r="B498" s="59"/>
      <c r="C498" s="166"/>
      <c r="D498" s="166"/>
      <c r="E498" s="166"/>
      <c r="F498" s="408"/>
      <c r="G498" s="174"/>
    </row>
    <row r="499" spans="1:7" ht="12.75">
      <c r="A499" s="166"/>
      <c r="B499" s="59"/>
      <c r="C499" s="166"/>
      <c r="D499" s="166"/>
      <c r="E499" s="166"/>
      <c r="F499" s="408"/>
      <c r="G499" s="174"/>
    </row>
    <row r="500" spans="1:7" ht="12.75">
      <c r="A500" s="166"/>
      <c r="B500" s="59"/>
      <c r="C500" s="166"/>
      <c r="D500" s="166"/>
      <c r="E500" s="166"/>
      <c r="F500" s="408"/>
      <c r="G500" s="174"/>
    </row>
    <row r="501" spans="1:7" ht="12.75" hidden="1">
      <c r="A501" s="166"/>
      <c r="B501" s="59"/>
      <c r="C501" s="166"/>
      <c r="D501" s="166"/>
      <c r="E501" s="166"/>
      <c r="F501" s="166"/>
      <c r="G501" s="174"/>
    </row>
    <row r="502" spans="1:7" ht="12.75" hidden="1">
      <c r="A502" s="166"/>
      <c r="B502" s="59"/>
      <c r="C502" s="166"/>
      <c r="D502" s="166"/>
      <c r="E502" s="166"/>
      <c r="F502" s="166"/>
      <c r="G502" s="174"/>
    </row>
    <row r="503" spans="1:7" ht="12.75" hidden="1">
      <c r="A503" s="166"/>
      <c r="B503" s="59"/>
      <c r="C503" s="166"/>
      <c r="D503" s="166"/>
      <c r="E503" s="166"/>
      <c r="F503" s="166"/>
      <c r="G503" s="174"/>
    </row>
    <row r="504" spans="1:7" ht="12.75" hidden="1">
      <c r="A504" s="166"/>
      <c r="B504" s="59"/>
      <c r="C504" s="166"/>
      <c r="D504" s="166"/>
      <c r="E504" s="166"/>
      <c r="F504" s="166"/>
      <c r="G504" s="174"/>
    </row>
    <row r="505" spans="1:7" ht="12.75" hidden="1">
      <c r="A505" s="166"/>
      <c r="B505" s="59"/>
      <c r="C505" s="166"/>
      <c r="D505" s="166"/>
      <c r="E505" s="166"/>
      <c r="F505" s="166"/>
      <c r="G505" s="174"/>
    </row>
    <row r="506" spans="1:7" ht="12.75" hidden="1">
      <c r="A506" s="166"/>
      <c r="B506" s="59"/>
      <c r="C506" s="166"/>
      <c r="D506" s="166"/>
      <c r="E506" s="166"/>
      <c r="F506" s="166"/>
      <c r="G506" s="174"/>
    </row>
    <row r="507" spans="1:7" ht="12.75" hidden="1">
      <c r="A507" s="166"/>
      <c r="B507" s="59"/>
      <c r="C507" s="166"/>
      <c r="D507" s="166"/>
      <c r="E507" s="166"/>
      <c r="F507" s="166"/>
      <c r="G507" s="174"/>
    </row>
    <row r="508" spans="1:7" ht="12.75" hidden="1">
      <c r="A508" s="166"/>
      <c r="B508" s="59"/>
      <c r="C508" s="166"/>
      <c r="D508" s="166"/>
      <c r="E508" s="166"/>
      <c r="F508" s="166"/>
      <c r="G508" s="174"/>
    </row>
    <row r="509" spans="1:7" ht="12.75" hidden="1">
      <c r="A509" s="166"/>
      <c r="B509" s="59"/>
      <c r="C509" s="166"/>
      <c r="D509" s="166"/>
      <c r="E509" s="166"/>
      <c r="F509" s="166"/>
      <c r="G509" s="174"/>
    </row>
    <row r="510" spans="1:7" ht="12.75" hidden="1">
      <c r="A510" s="166"/>
      <c r="B510" s="59"/>
      <c r="C510" s="166"/>
      <c r="D510" s="166"/>
      <c r="E510" s="166"/>
      <c r="F510" s="166"/>
      <c r="G510" s="174"/>
    </row>
    <row r="511" spans="1:7" ht="12.75" hidden="1">
      <c r="A511" s="166"/>
      <c r="B511" s="59"/>
      <c r="C511" s="166"/>
      <c r="D511" s="166"/>
      <c r="E511" s="166"/>
      <c r="F511" s="166"/>
      <c r="G511" s="174"/>
    </row>
    <row r="512" spans="1:7" ht="13.5" thickBot="1">
      <c r="A512" s="166"/>
      <c r="B512" s="59"/>
      <c r="C512" s="7" t="s">
        <v>273</v>
      </c>
      <c r="D512" s="166"/>
      <c r="E512" s="166"/>
      <c r="F512" s="166"/>
      <c r="G512" s="174"/>
    </row>
    <row r="513" spans="1:20" s="113" customFormat="1" ht="26.25" thickBot="1">
      <c r="A513" s="11" t="s">
        <v>273</v>
      </c>
      <c r="B513" s="12"/>
      <c r="C513" s="409"/>
      <c r="D513" s="162" t="s">
        <v>4</v>
      </c>
      <c r="E513" s="16" t="s">
        <v>5</v>
      </c>
      <c r="F513" s="162" t="s">
        <v>6</v>
      </c>
      <c r="G513" s="16" t="s">
        <v>5</v>
      </c>
      <c r="H513" s="162" t="s">
        <v>7</v>
      </c>
      <c r="I513" s="16" t="s">
        <v>5</v>
      </c>
      <c r="J513" s="17" t="s">
        <v>8</v>
      </c>
      <c r="K513" s="18" t="s">
        <v>9</v>
      </c>
      <c r="L513" s="19">
        <v>2014</v>
      </c>
      <c r="M513" s="18" t="s">
        <v>10</v>
      </c>
      <c r="N513" s="20" t="s">
        <v>5</v>
      </c>
      <c r="O513" s="18" t="s">
        <v>11</v>
      </c>
      <c r="P513" s="20" t="s">
        <v>5</v>
      </c>
      <c r="Q513" s="18" t="s">
        <v>12</v>
      </c>
      <c r="R513" s="20" t="s">
        <v>5</v>
      </c>
      <c r="S513" s="18" t="s">
        <v>9</v>
      </c>
      <c r="T513" s="20" t="s">
        <v>5</v>
      </c>
    </row>
    <row r="514" spans="1:20" s="215" customFormat="1" ht="12" thickBot="1">
      <c r="A514" s="410" t="s">
        <v>13</v>
      </c>
      <c r="B514" s="411"/>
      <c r="C514" s="411"/>
      <c r="D514" s="412"/>
      <c r="E514" s="412"/>
      <c r="F514" s="412"/>
      <c r="G514" s="158"/>
      <c r="H514" s="412"/>
      <c r="I514" s="236"/>
      <c r="J514" s="413">
        <v>0</v>
      </c>
      <c r="K514" s="413">
        <v>0</v>
      </c>
      <c r="L514" s="413">
        <v>0</v>
      </c>
      <c r="M514" s="413">
        <v>0</v>
      </c>
      <c r="N514" s="413"/>
      <c r="O514" s="413">
        <v>0</v>
      </c>
      <c r="P514" s="413"/>
      <c r="Q514" s="413">
        <f>Q515</f>
        <v>200</v>
      </c>
      <c r="R514" s="697">
        <v>0</v>
      </c>
      <c r="S514" s="413">
        <f>S515</f>
        <v>200</v>
      </c>
      <c r="T514" s="413"/>
    </row>
    <row r="515" spans="1:20" ht="12.75">
      <c r="A515" s="129">
        <v>711</v>
      </c>
      <c r="B515" s="128" t="s">
        <v>25</v>
      </c>
      <c r="C515" s="128" t="s">
        <v>274</v>
      </c>
      <c r="D515" s="225"/>
      <c r="E515" s="123"/>
      <c r="F515" s="225"/>
      <c r="G515" s="36"/>
      <c r="H515" s="225"/>
      <c r="I515" s="51"/>
      <c r="J515" s="52">
        <v>0</v>
      </c>
      <c r="K515" s="52"/>
      <c r="L515" s="52"/>
      <c r="M515" s="52"/>
      <c r="N515" s="52"/>
      <c r="O515" s="52"/>
      <c r="P515" s="52"/>
      <c r="Q515" s="52">
        <v>200</v>
      </c>
      <c r="R515" s="52"/>
      <c r="S515" s="52">
        <v>200</v>
      </c>
      <c r="T515" s="52"/>
    </row>
    <row r="516" spans="1:20" ht="12.75">
      <c r="A516" s="39"/>
      <c r="B516" s="39"/>
      <c r="C516" s="39"/>
      <c r="D516" s="414"/>
      <c r="E516" s="343"/>
      <c r="F516" s="414"/>
      <c r="G516" s="161"/>
      <c r="H516" s="414"/>
      <c r="J516" s="213"/>
      <c r="K516" s="213"/>
      <c r="L516" s="213"/>
      <c r="M516" s="213"/>
      <c r="N516" s="213"/>
      <c r="O516" s="213"/>
      <c r="P516" s="213"/>
      <c r="Q516" s="213"/>
      <c r="R516" s="213"/>
      <c r="S516" s="213"/>
      <c r="T516" s="213"/>
    </row>
    <row r="517" spans="1:20" ht="12.75">
      <c r="A517" s="415" t="s">
        <v>112</v>
      </c>
      <c r="B517" s="411"/>
      <c r="C517" s="411"/>
      <c r="D517" s="412"/>
      <c r="E517" s="412"/>
      <c r="F517" s="412"/>
      <c r="G517" s="158"/>
      <c r="H517" s="412"/>
      <c r="I517" s="236"/>
      <c r="J517" s="413">
        <v>6000</v>
      </c>
      <c r="K517" s="413">
        <f aca="true" t="shared" si="39" ref="K517:S517">K518</f>
        <v>5916</v>
      </c>
      <c r="L517" s="413">
        <f>L518+L519</f>
        <v>6000</v>
      </c>
      <c r="M517" s="413">
        <f t="shared" si="39"/>
        <v>0</v>
      </c>
      <c r="N517" s="413"/>
      <c r="O517" s="413">
        <f t="shared" si="39"/>
        <v>0</v>
      </c>
      <c r="P517" s="413"/>
      <c r="Q517" s="413">
        <f t="shared" si="39"/>
        <v>0</v>
      </c>
      <c r="R517" s="413"/>
      <c r="S517" s="413">
        <f t="shared" si="39"/>
        <v>3534</v>
      </c>
      <c r="T517" s="413"/>
    </row>
    <row r="518" spans="1:20" ht="12.75">
      <c r="A518" s="152">
        <v>713</v>
      </c>
      <c r="B518" s="125" t="s">
        <v>51</v>
      </c>
      <c r="C518" s="125" t="s">
        <v>275</v>
      </c>
      <c r="D518" s="225"/>
      <c r="E518" s="123"/>
      <c r="F518" s="225"/>
      <c r="G518" s="36"/>
      <c r="H518" s="225"/>
      <c r="I518" s="51"/>
      <c r="J518" s="52">
        <v>6000</v>
      </c>
      <c r="K518" s="52">
        <v>5916</v>
      </c>
      <c r="L518" s="52">
        <v>3000</v>
      </c>
      <c r="M518" s="52"/>
      <c r="N518" s="52"/>
      <c r="O518" s="52"/>
      <c r="P518" s="52"/>
      <c r="Q518" s="52"/>
      <c r="R518" s="52"/>
      <c r="S518" s="52">
        <v>3534</v>
      </c>
      <c r="T518" s="52"/>
    </row>
    <row r="519" spans="1:20" ht="12.75">
      <c r="A519" s="416">
        <v>713</v>
      </c>
      <c r="B519" s="322" t="s">
        <v>51</v>
      </c>
      <c r="C519" s="322" t="s">
        <v>276</v>
      </c>
      <c r="D519" s="417"/>
      <c r="E519" s="181"/>
      <c r="F519" s="417"/>
      <c r="G519" s="418"/>
      <c r="H519" s="417"/>
      <c r="I519" s="92"/>
      <c r="J519" s="183">
        <v>3000</v>
      </c>
      <c r="K519" s="183">
        <v>3000</v>
      </c>
      <c r="L519" s="307">
        <v>3000</v>
      </c>
      <c r="M519" s="183"/>
      <c r="N519" s="183"/>
      <c r="O519" s="183"/>
      <c r="P519" s="183"/>
      <c r="Q519" s="183"/>
      <c r="R519" s="183"/>
      <c r="S519" s="183">
        <v>0</v>
      </c>
      <c r="T519" s="183"/>
    </row>
    <row r="520" spans="1:20" s="224" customFormat="1" ht="12.75">
      <c r="A520" s="104"/>
      <c r="B520" s="104"/>
      <c r="C520" s="104"/>
      <c r="D520" s="133"/>
      <c r="E520" s="133"/>
      <c r="F520" s="133"/>
      <c r="G520" s="212"/>
      <c r="H520" s="133"/>
      <c r="I520" s="59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</row>
    <row r="521" spans="1:20" s="215" customFormat="1" ht="11.25">
      <c r="A521" s="410" t="s">
        <v>126</v>
      </c>
      <c r="B521" s="411"/>
      <c r="C521" s="411"/>
      <c r="D521" s="412">
        <v>54251</v>
      </c>
      <c r="E521" s="412"/>
      <c r="F521" s="412">
        <v>54251</v>
      </c>
      <c r="G521" s="158"/>
      <c r="H521" s="412">
        <f>H522+H523+H524+H525</f>
        <v>55213</v>
      </c>
      <c r="I521" s="236"/>
      <c r="J521" s="413">
        <v>0</v>
      </c>
      <c r="K521" s="413">
        <v>0</v>
      </c>
      <c r="L521" s="413">
        <v>0</v>
      </c>
      <c r="M521" s="413">
        <v>0</v>
      </c>
      <c r="N521" s="413"/>
      <c r="O521" s="413">
        <v>0</v>
      </c>
      <c r="P521" s="413"/>
      <c r="Q521" s="413">
        <v>0</v>
      </c>
      <c r="R521" s="413"/>
      <c r="S521" s="413">
        <v>0</v>
      </c>
      <c r="T521" s="413"/>
    </row>
    <row r="522" spans="1:20" s="59" customFormat="1" ht="12.75">
      <c r="A522" s="116">
        <v>717</v>
      </c>
      <c r="B522" s="117" t="s">
        <v>27</v>
      </c>
      <c r="C522" s="117" t="s">
        <v>277</v>
      </c>
      <c r="D522" s="419">
        <v>54251</v>
      </c>
      <c r="E522" s="149"/>
      <c r="F522" s="419">
        <v>54251</v>
      </c>
      <c r="G522" s="100"/>
      <c r="H522" s="419">
        <v>29581</v>
      </c>
      <c r="I522" s="51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</row>
    <row r="523" spans="1:20" ht="12.75">
      <c r="A523" s="40">
        <v>716</v>
      </c>
      <c r="B523" s="84"/>
      <c r="C523" s="84" t="s">
        <v>278</v>
      </c>
      <c r="D523" s="419"/>
      <c r="E523" s="149"/>
      <c r="F523" s="419"/>
      <c r="G523" s="83"/>
      <c r="H523" s="419">
        <v>914</v>
      </c>
      <c r="I523" s="51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</row>
    <row r="524" spans="1:20" ht="12.75">
      <c r="A524" s="31">
        <v>716</v>
      </c>
      <c r="B524" s="47"/>
      <c r="C524" s="47" t="s">
        <v>278</v>
      </c>
      <c r="D524" s="130"/>
      <c r="E524" s="126"/>
      <c r="F524" s="130"/>
      <c r="G524" s="83"/>
      <c r="H524" s="130">
        <v>48</v>
      </c>
      <c r="I524" s="51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</row>
    <row r="525" spans="1:22" ht="12.75">
      <c r="A525" s="31">
        <v>717</v>
      </c>
      <c r="B525" s="47"/>
      <c r="C525" s="47" t="s">
        <v>277</v>
      </c>
      <c r="D525" s="130"/>
      <c r="E525" s="126"/>
      <c r="F525" s="130"/>
      <c r="G525" s="83"/>
      <c r="H525" s="130">
        <v>24670</v>
      </c>
      <c r="I525" s="51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V525" s="135"/>
    </row>
    <row r="526" spans="1:20" s="215" customFormat="1" ht="11.25">
      <c r="A526" s="738" t="s">
        <v>279</v>
      </c>
      <c r="B526" s="738"/>
      <c r="C526" s="738"/>
      <c r="D526" s="412"/>
      <c r="E526" s="412"/>
      <c r="F526" s="412"/>
      <c r="G526" s="158"/>
      <c r="H526" s="412"/>
      <c r="I526" s="236"/>
      <c r="J526" s="413">
        <v>0</v>
      </c>
      <c r="K526" s="413">
        <v>0</v>
      </c>
      <c r="L526" s="413">
        <v>0</v>
      </c>
      <c r="M526" s="413">
        <v>0</v>
      </c>
      <c r="N526" s="413"/>
      <c r="O526" s="413">
        <v>0</v>
      </c>
      <c r="P526" s="413"/>
      <c r="Q526" s="413">
        <v>0</v>
      </c>
      <c r="R526" s="413"/>
      <c r="S526" s="413">
        <v>0</v>
      </c>
      <c r="T526" s="413"/>
    </row>
    <row r="527" spans="1:20" s="224" customFormat="1" ht="13.5" thickBot="1">
      <c r="A527" s="105">
        <v>717</v>
      </c>
      <c r="B527" s="105" t="s">
        <v>25</v>
      </c>
      <c r="C527" s="105" t="s">
        <v>280</v>
      </c>
      <c r="D527" s="130"/>
      <c r="E527" s="126"/>
      <c r="F527" s="130"/>
      <c r="G527" s="83"/>
      <c r="H527" s="130"/>
      <c r="I527" s="51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</row>
    <row r="528" spans="1:20" s="215" customFormat="1" ht="12" thickBot="1">
      <c r="A528" s="737" t="s">
        <v>422</v>
      </c>
      <c r="B528" s="738"/>
      <c r="C528" s="738"/>
      <c r="D528" s="412"/>
      <c r="E528" s="412"/>
      <c r="F528" s="412"/>
      <c r="G528" s="158"/>
      <c r="H528" s="412"/>
      <c r="I528" s="236"/>
      <c r="J528" s="413">
        <v>0</v>
      </c>
      <c r="K528" s="413">
        <v>0</v>
      </c>
      <c r="L528" s="720">
        <v>467500</v>
      </c>
      <c r="M528" s="413">
        <v>0</v>
      </c>
      <c r="N528" s="413"/>
      <c r="O528" s="413">
        <f>O529+O530+O531+O532</f>
        <v>5940</v>
      </c>
      <c r="P528" s="413"/>
      <c r="Q528" s="413">
        <f>Q529+Q530+Q531+Q532</f>
        <v>145443.5</v>
      </c>
      <c r="R528" s="697">
        <f>Q528/L528*100</f>
        <v>31.11090909090909</v>
      </c>
      <c r="S528" s="413">
        <f>S529+S531+S530+S532</f>
        <v>227970.44999999998</v>
      </c>
      <c r="T528" s="413"/>
    </row>
    <row r="529" spans="1:20" ht="12.75">
      <c r="A529" s="31">
        <v>716</v>
      </c>
      <c r="B529" s="47"/>
      <c r="C529" s="47" t="s">
        <v>278</v>
      </c>
      <c r="D529" s="130"/>
      <c r="E529" s="126"/>
      <c r="F529" s="130"/>
      <c r="G529" s="83"/>
      <c r="H529" s="130">
        <v>48</v>
      </c>
      <c r="I529" s="51"/>
      <c r="J529" s="52"/>
      <c r="K529" s="52"/>
      <c r="L529" s="52"/>
      <c r="M529" s="52"/>
      <c r="N529" s="52"/>
      <c r="O529" s="52">
        <v>297</v>
      </c>
      <c r="P529" s="52"/>
      <c r="Q529" s="52">
        <v>297</v>
      </c>
      <c r="R529" s="52"/>
      <c r="S529" s="52">
        <v>297</v>
      </c>
      <c r="T529" s="52"/>
    </row>
    <row r="530" spans="1:20" ht="12.75">
      <c r="A530" s="40">
        <v>716</v>
      </c>
      <c r="B530" s="47"/>
      <c r="C530" s="84" t="s">
        <v>278</v>
      </c>
      <c r="D530" s="130"/>
      <c r="E530" s="126"/>
      <c r="F530" s="130"/>
      <c r="G530" s="83"/>
      <c r="H530" s="130">
        <v>48</v>
      </c>
      <c r="I530" s="51"/>
      <c r="J530" s="52"/>
      <c r="K530" s="52"/>
      <c r="L530" s="52"/>
      <c r="M530" s="52"/>
      <c r="N530" s="52"/>
      <c r="O530" s="93">
        <v>5643</v>
      </c>
      <c r="P530" s="52"/>
      <c r="Q530" s="93">
        <v>5643</v>
      </c>
      <c r="R530" s="52"/>
      <c r="S530" s="93">
        <v>5643</v>
      </c>
      <c r="T530" s="52"/>
    </row>
    <row r="531" spans="1:20" ht="12.75">
      <c r="A531" s="31">
        <v>717</v>
      </c>
      <c r="B531" s="47" t="s">
        <v>25</v>
      </c>
      <c r="C531" s="47" t="s">
        <v>421</v>
      </c>
      <c r="D531" s="130"/>
      <c r="E531" s="126"/>
      <c r="F531" s="130"/>
      <c r="G531" s="83"/>
      <c r="H531" s="130">
        <v>48</v>
      </c>
      <c r="I531" s="51"/>
      <c r="J531" s="52"/>
      <c r="K531" s="52"/>
      <c r="L531" s="52"/>
      <c r="M531" s="52"/>
      <c r="N531" s="52"/>
      <c r="O531" s="52"/>
      <c r="P531" s="52"/>
      <c r="Q531" s="52">
        <v>6980.92</v>
      </c>
      <c r="R531" s="52"/>
      <c r="S531" s="52">
        <v>11112.87</v>
      </c>
      <c r="T531" s="52"/>
    </row>
    <row r="532" spans="1:20" ht="13.5" thickBot="1">
      <c r="A532" s="40">
        <v>717</v>
      </c>
      <c r="B532" s="84" t="s">
        <v>25</v>
      </c>
      <c r="C532" s="84" t="s">
        <v>421</v>
      </c>
      <c r="D532" s="130"/>
      <c r="E532" s="126"/>
      <c r="F532" s="130"/>
      <c r="G532" s="83"/>
      <c r="H532" s="130">
        <v>48</v>
      </c>
      <c r="I532" s="51"/>
      <c r="J532" s="52"/>
      <c r="K532" s="52"/>
      <c r="L532" s="52"/>
      <c r="M532" s="52"/>
      <c r="N532" s="52"/>
      <c r="O532" s="52"/>
      <c r="P532" s="52"/>
      <c r="Q532" s="93">
        <v>132522.58</v>
      </c>
      <c r="R532" s="52"/>
      <c r="S532" s="93">
        <v>210917.58</v>
      </c>
      <c r="T532" s="52"/>
    </row>
    <row r="533" spans="1:20" s="215" customFormat="1" ht="12" thickBot="1">
      <c r="A533" s="737" t="s">
        <v>443</v>
      </c>
      <c r="B533" s="738"/>
      <c r="C533" s="738"/>
      <c r="D533" s="412"/>
      <c r="E533" s="412"/>
      <c r="F533" s="412"/>
      <c r="G533" s="158"/>
      <c r="H533" s="412"/>
      <c r="I533" s="236"/>
      <c r="J533" s="413">
        <v>0</v>
      </c>
      <c r="K533" s="413">
        <v>0</v>
      </c>
      <c r="L533" s="720">
        <v>0</v>
      </c>
      <c r="M533" s="413">
        <v>0</v>
      </c>
      <c r="N533" s="413"/>
      <c r="O533" s="413">
        <v>0</v>
      </c>
      <c r="P533" s="413"/>
      <c r="Q533" s="413">
        <v>0</v>
      </c>
      <c r="R533" s="697"/>
      <c r="S533" s="413">
        <f>S534</f>
        <v>14400</v>
      </c>
      <c r="T533" s="413"/>
    </row>
    <row r="534" spans="1:20" ht="12.75">
      <c r="A534" s="31">
        <v>716</v>
      </c>
      <c r="B534" s="47"/>
      <c r="C534" s="47" t="s">
        <v>278</v>
      </c>
      <c r="D534" s="130"/>
      <c r="E534" s="126"/>
      <c r="F534" s="130"/>
      <c r="G534" s="83"/>
      <c r="H534" s="130">
        <v>48</v>
      </c>
      <c r="I534" s="51"/>
      <c r="J534" s="52"/>
      <c r="K534" s="52"/>
      <c r="L534" s="52"/>
      <c r="M534" s="52"/>
      <c r="N534" s="52"/>
      <c r="O534" s="52">
        <v>297</v>
      </c>
      <c r="P534" s="52"/>
      <c r="Q534" s="52"/>
      <c r="R534" s="52"/>
      <c r="S534" s="52">
        <v>14400</v>
      </c>
      <c r="T534" s="52"/>
    </row>
    <row r="535" spans="1:20" ht="13.5" thickBot="1">
      <c r="A535" s="40"/>
      <c r="B535" s="84"/>
      <c r="C535" s="84"/>
      <c r="D535" s="130"/>
      <c r="E535" s="126"/>
      <c r="F535" s="130"/>
      <c r="G535" s="83"/>
      <c r="H535" s="130"/>
      <c r="I535" s="51"/>
      <c r="J535" s="52"/>
      <c r="K535" s="52"/>
      <c r="L535" s="52"/>
      <c r="M535" s="52"/>
      <c r="N535" s="52"/>
      <c r="O535" s="52"/>
      <c r="P535" s="52"/>
      <c r="Q535" s="93"/>
      <c r="R535" s="671"/>
      <c r="S535" s="93"/>
      <c r="T535" s="52"/>
    </row>
    <row r="536" spans="1:20" s="215" customFormat="1" ht="12" thickBot="1">
      <c r="A536" s="236" t="s">
        <v>281</v>
      </c>
      <c r="B536" s="236"/>
      <c r="C536" s="236"/>
      <c r="D536" s="412"/>
      <c r="E536" s="420"/>
      <c r="F536" s="412"/>
      <c r="G536" s="158"/>
      <c r="H536" s="412"/>
      <c r="I536" s="236"/>
      <c r="J536" s="413">
        <v>0</v>
      </c>
      <c r="K536" s="413">
        <v>0</v>
      </c>
      <c r="L536" s="413">
        <v>0</v>
      </c>
      <c r="M536" s="413">
        <v>0</v>
      </c>
      <c r="N536" s="413"/>
      <c r="O536" s="413">
        <v>0</v>
      </c>
      <c r="P536" s="413"/>
      <c r="Q536" s="413">
        <v>0</v>
      </c>
      <c r="R536" s="697">
        <v>0</v>
      </c>
      <c r="S536" s="413">
        <v>0</v>
      </c>
      <c r="T536" s="413"/>
    </row>
    <row r="537" spans="1:20" s="425" customFormat="1" ht="11.25">
      <c r="A537" s="421">
        <v>717</v>
      </c>
      <c r="B537" s="421" t="s">
        <v>25</v>
      </c>
      <c r="C537" s="421" t="s">
        <v>282</v>
      </c>
      <c r="D537" s="422"/>
      <c r="E537" s="423"/>
      <c r="F537" s="422"/>
      <c r="G537" s="56"/>
      <c r="H537" s="422"/>
      <c r="I537" s="424"/>
      <c r="J537" s="58">
        <v>0</v>
      </c>
      <c r="K537" s="58"/>
      <c r="L537" s="58"/>
      <c r="M537" s="58"/>
      <c r="N537" s="58"/>
      <c r="O537" s="58"/>
      <c r="P537" s="58"/>
      <c r="Q537" s="58"/>
      <c r="R537" s="58"/>
      <c r="S537" s="58"/>
      <c r="T537" s="58"/>
    </row>
    <row r="538" spans="1:20" s="425" customFormat="1" ht="11.25">
      <c r="A538" s="421">
        <v>717</v>
      </c>
      <c r="B538" s="421" t="s">
        <v>25</v>
      </c>
      <c r="C538" s="421" t="s">
        <v>283</v>
      </c>
      <c r="D538" s="422"/>
      <c r="E538" s="423"/>
      <c r="F538" s="422"/>
      <c r="G538" s="56"/>
      <c r="H538" s="422"/>
      <c r="I538" s="424"/>
      <c r="J538" s="58">
        <v>0</v>
      </c>
      <c r="K538" s="58"/>
      <c r="L538" s="426">
        <v>0</v>
      </c>
      <c r="M538" s="58"/>
      <c r="N538" s="58"/>
      <c r="O538" s="58"/>
      <c r="P538" s="58"/>
      <c r="Q538" s="58"/>
      <c r="R538" s="58"/>
      <c r="S538" s="58"/>
      <c r="T538" s="58"/>
    </row>
    <row r="539" spans="1:20" s="215" customFormat="1" ht="11.25">
      <c r="A539" s="410" t="s">
        <v>284</v>
      </c>
      <c r="B539" s="411"/>
      <c r="C539" s="429"/>
      <c r="D539" s="412">
        <v>188795</v>
      </c>
      <c r="E539" s="412"/>
      <c r="F539" s="412">
        <v>188795</v>
      </c>
      <c r="G539" s="158"/>
      <c r="H539" s="430">
        <f>H541+H542</f>
        <v>188796</v>
      </c>
      <c r="I539" s="431"/>
      <c r="J539" s="432">
        <v>0</v>
      </c>
      <c r="K539" s="432">
        <v>0</v>
      </c>
      <c r="L539" s="432">
        <v>0</v>
      </c>
      <c r="M539" s="432">
        <v>0</v>
      </c>
      <c r="N539" s="432"/>
      <c r="O539" s="432">
        <v>0</v>
      </c>
      <c r="P539" s="432"/>
      <c r="Q539" s="432">
        <v>0</v>
      </c>
      <c r="R539" s="432"/>
      <c r="S539" s="432">
        <v>0</v>
      </c>
      <c r="T539" s="432"/>
    </row>
    <row r="540" spans="1:20" s="224" customFormat="1" ht="12.75">
      <c r="A540" s="433">
        <v>716</v>
      </c>
      <c r="B540" s="434"/>
      <c r="C540" s="107" t="s">
        <v>278</v>
      </c>
      <c r="D540" s="130"/>
      <c r="E540" s="435"/>
      <c r="F540" s="130"/>
      <c r="G540" s="436"/>
      <c r="H540" s="437"/>
      <c r="I540" s="438"/>
      <c r="J540" s="210"/>
      <c r="K540" s="210"/>
      <c r="L540" s="210"/>
      <c r="M540" s="210"/>
      <c r="N540" s="210"/>
      <c r="O540" s="210"/>
      <c r="P540" s="210"/>
      <c r="Q540" s="210"/>
      <c r="R540" s="210"/>
      <c r="S540" s="210"/>
      <c r="T540" s="210"/>
    </row>
    <row r="541" spans="1:20" ht="12.75">
      <c r="A541" s="116">
        <v>717</v>
      </c>
      <c r="B541" s="117" t="s">
        <v>27</v>
      </c>
      <c r="C541" s="439" t="s">
        <v>285</v>
      </c>
      <c r="D541" s="440">
        <v>188795</v>
      </c>
      <c r="E541" s="441"/>
      <c r="F541" s="440">
        <v>188795</v>
      </c>
      <c r="G541" s="208"/>
      <c r="H541" s="442">
        <v>179356</v>
      </c>
      <c r="I541" s="433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</row>
    <row r="542" spans="1:20" ht="12.75">
      <c r="A542" s="31">
        <v>717</v>
      </c>
      <c r="B542" s="47"/>
      <c r="C542" s="107" t="s">
        <v>285</v>
      </c>
      <c r="D542" s="130"/>
      <c r="E542" s="126"/>
      <c r="F542" s="130"/>
      <c r="G542" s="83"/>
      <c r="H542" s="437">
        <v>9440</v>
      </c>
      <c r="I542" s="443"/>
      <c r="J542" s="428"/>
      <c r="K542" s="428"/>
      <c r="L542" s="428"/>
      <c r="M542" s="428"/>
      <c r="N542" s="428"/>
      <c r="O542" s="428"/>
      <c r="P542" s="428"/>
      <c r="Q542" s="428"/>
      <c r="R542" s="428"/>
      <c r="S542" s="428"/>
      <c r="T542" s="428"/>
    </row>
    <row r="543" spans="1:20" s="215" customFormat="1" ht="11.25">
      <c r="A543" s="410" t="s">
        <v>286</v>
      </c>
      <c r="B543" s="411"/>
      <c r="C543" s="429"/>
      <c r="D543" s="444">
        <v>4190</v>
      </c>
      <c r="E543" s="444"/>
      <c r="F543" s="444">
        <v>5342</v>
      </c>
      <c r="G543" s="445"/>
      <c r="H543" s="446">
        <f>H544+H546+H547+H548+H549+H551</f>
        <v>5342</v>
      </c>
      <c r="I543" s="447"/>
      <c r="J543" s="448">
        <f>J544+J546+J547+J548+J549+J551</f>
        <v>37956</v>
      </c>
      <c r="K543" s="448">
        <f aca="true" t="shared" si="40" ref="K543:Q543">K544+K546</f>
        <v>37955.8</v>
      </c>
      <c r="L543" s="448">
        <f>L544+L545+L546+L547+L548+L549+L550+L551</f>
        <v>60000</v>
      </c>
      <c r="M543" s="448">
        <f t="shared" si="40"/>
        <v>0</v>
      </c>
      <c r="N543" s="448"/>
      <c r="O543" s="448">
        <f t="shared" si="40"/>
        <v>0</v>
      </c>
      <c r="P543" s="448"/>
      <c r="Q543" s="448">
        <f t="shared" si="40"/>
        <v>0</v>
      </c>
      <c r="R543" s="448"/>
      <c r="S543" s="448">
        <f>S551</f>
        <v>4203.6</v>
      </c>
      <c r="T543" s="448"/>
    </row>
    <row r="544" spans="1:20" s="224" customFormat="1" ht="12.75">
      <c r="A544" s="31">
        <v>717</v>
      </c>
      <c r="B544" s="47" t="s">
        <v>25</v>
      </c>
      <c r="C544" s="47" t="s">
        <v>287</v>
      </c>
      <c r="D544" s="130"/>
      <c r="E544" s="126"/>
      <c r="F544" s="130"/>
      <c r="G544" s="83"/>
      <c r="H544" s="130"/>
      <c r="I544" s="51"/>
      <c r="J544" s="52">
        <v>35941</v>
      </c>
      <c r="K544" s="52">
        <v>35940.8</v>
      </c>
      <c r="L544" s="52">
        <v>0</v>
      </c>
      <c r="M544" s="52"/>
      <c r="N544" s="52"/>
      <c r="O544" s="52"/>
      <c r="P544" s="52"/>
      <c r="Q544" s="52"/>
      <c r="R544" s="52"/>
      <c r="S544" s="52"/>
      <c r="T544" s="52"/>
    </row>
    <row r="545" spans="1:20" s="224" customFormat="1" ht="12.75">
      <c r="A545" s="31"/>
      <c r="B545" s="47"/>
      <c r="C545" s="84" t="s">
        <v>423</v>
      </c>
      <c r="D545" s="130"/>
      <c r="E545" s="126"/>
      <c r="F545" s="130"/>
      <c r="G545" s="83"/>
      <c r="H545" s="130"/>
      <c r="I545" s="51"/>
      <c r="J545" s="52"/>
      <c r="K545" s="52"/>
      <c r="L545" s="93">
        <v>60000</v>
      </c>
      <c r="M545" s="52"/>
      <c r="N545" s="52"/>
      <c r="O545" s="52"/>
      <c r="P545" s="52"/>
      <c r="Q545" s="52"/>
      <c r="R545" s="52"/>
      <c r="S545" s="52"/>
      <c r="T545" s="52"/>
    </row>
    <row r="546" spans="1:20" ht="12.75">
      <c r="A546" s="31">
        <v>716</v>
      </c>
      <c r="B546" s="47"/>
      <c r="C546" s="47" t="s">
        <v>288</v>
      </c>
      <c r="D546" s="130">
        <v>4190</v>
      </c>
      <c r="E546" s="126"/>
      <c r="F546" s="130">
        <v>5342</v>
      </c>
      <c r="G546" s="83"/>
      <c r="H546" s="130">
        <v>5342</v>
      </c>
      <c r="I546" s="222"/>
      <c r="J546" s="52">
        <v>2015</v>
      </c>
      <c r="K546" s="52">
        <v>2015</v>
      </c>
      <c r="L546" s="52"/>
      <c r="M546" s="52"/>
      <c r="N546" s="52"/>
      <c r="O546" s="52"/>
      <c r="P546" s="52"/>
      <c r="Q546" s="52"/>
      <c r="R546" s="52"/>
      <c r="S546" s="52"/>
      <c r="T546" s="52"/>
    </row>
    <row r="547" spans="1:20" ht="12.75">
      <c r="A547" s="31">
        <v>717</v>
      </c>
      <c r="B547" s="47" t="s">
        <v>25</v>
      </c>
      <c r="C547" s="47" t="s">
        <v>212</v>
      </c>
      <c r="D547" s="130"/>
      <c r="E547" s="126"/>
      <c r="F547" s="130"/>
      <c r="G547" s="83"/>
      <c r="H547" s="130"/>
      <c r="I547" s="222"/>
      <c r="J547" s="52">
        <v>0</v>
      </c>
      <c r="K547" s="52"/>
      <c r="L547" s="52"/>
      <c r="M547" s="52"/>
      <c r="N547" s="52"/>
      <c r="O547" s="52"/>
      <c r="P547" s="52"/>
      <c r="Q547" s="52"/>
      <c r="R547" s="52"/>
      <c r="S547" s="52"/>
      <c r="T547" s="52"/>
    </row>
    <row r="548" spans="1:20" s="224" customFormat="1" ht="12.75">
      <c r="A548" s="31">
        <v>717</v>
      </c>
      <c r="B548" s="47" t="s">
        <v>25</v>
      </c>
      <c r="C548" s="47" t="s">
        <v>289</v>
      </c>
      <c r="D548" s="130"/>
      <c r="E548" s="126"/>
      <c r="F548" s="130"/>
      <c r="G548" s="83"/>
      <c r="H548" s="130"/>
      <c r="I548" s="222"/>
      <c r="J548" s="52">
        <v>0</v>
      </c>
      <c r="K548" s="52"/>
      <c r="L548" s="52"/>
      <c r="M548" s="52"/>
      <c r="N548" s="52"/>
      <c r="O548" s="52"/>
      <c r="P548" s="52"/>
      <c r="Q548" s="52"/>
      <c r="R548" s="52"/>
      <c r="S548" s="52"/>
      <c r="T548" s="52"/>
    </row>
    <row r="549" spans="1:20" s="224" customFormat="1" ht="12.75">
      <c r="A549" s="31">
        <v>717</v>
      </c>
      <c r="B549" s="47" t="s">
        <v>25</v>
      </c>
      <c r="C549" s="47" t="s">
        <v>290</v>
      </c>
      <c r="D549" s="130"/>
      <c r="E549" s="126"/>
      <c r="F549" s="130"/>
      <c r="G549" s="83"/>
      <c r="H549" s="130"/>
      <c r="I549" s="105"/>
      <c r="J549" s="52">
        <v>0</v>
      </c>
      <c r="K549" s="52"/>
      <c r="L549" s="52"/>
      <c r="M549" s="52"/>
      <c r="N549" s="52"/>
      <c r="O549" s="52"/>
      <c r="P549" s="52"/>
      <c r="Q549" s="52"/>
      <c r="R549" s="52"/>
      <c r="S549" s="52"/>
      <c r="T549" s="52"/>
    </row>
    <row r="550" spans="1:20" s="224" customFormat="1" ht="12.75">
      <c r="A550" s="449">
        <v>717</v>
      </c>
      <c r="B550" s="450" t="s">
        <v>25</v>
      </c>
      <c r="C550" s="450" t="s">
        <v>291</v>
      </c>
      <c r="D550" s="451"/>
      <c r="E550" s="253"/>
      <c r="F550" s="451"/>
      <c r="G550" s="452"/>
      <c r="H550" s="451"/>
      <c r="I550" s="453"/>
      <c r="J550" s="183">
        <v>0</v>
      </c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</row>
    <row r="551" spans="1:20" s="224" customFormat="1" ht="12.75">
      <c r="A551" s="31">
        <v>717</v>
      </c>
      <c r="B551" s="47" t="s">
        <v>25</v>
      </c>
      <c r="C551" s="47" t="s">
        <v>292</v>
      </c>
      <c r="D551" s="130"/>
      <c r="E551" s="126"/>
      <c r="F551" s="130"/>
      <c r="G551" s="83"/>
      <c r="H551" s="130"/>
      <c r="I551" s="105"/>
      <c r="J551" s="52">
        <v>0</v>
      </c>
      <c r="K551" s="52"/>
      <c r="L551" s="52"/>
      <c r="M551" s="52"/>
      <c r="N551" s="52"/>
      <c r="O551" s="52"/>
      <c r="P551" s="52"/>
      <c r="Q551" s="52"/>
      <c r="R551" s="52"/>
      <c r="S551" s="52">
        <v>4203.6</v>
      </c>
      <c r="T551" s="52"/>
    </row>
    <row r="552" spans="1:20" s="215" customFormat="1" ht="11.25">
      <c r="A552" s="410" t="s">
        <v>184</v>
      </c>
      <c r="B552" s="411"/>
      <c r="C552" s="411"/>
      <c r="D552" s="412"/>
      <c r="E552" s="412"/>
      <c r="F552" s="412"/>
      <c r="G552" s="158"/>
      <c r="H552" s="412">
        <v>0</v>
      </c>
      <c r="I552" s="236"/>
      <c r="J552" s="413">
        <v>0</v>
      </c>
      <c r="K552" s="413">
        <v>0</v>
      </c>
      <c r="L552" s="413">
        <v>0</v>
      </c>
      <c r="M552" s="413">
        <v>0</v>
      </c>
      <c r="N552" s="413"/>
      <c r="O552" s="413">
        <v>0</v>
      </c>
      <c r="P552" s="413"/>
      <c r="Q552" s="413">
        <v>0</v>
      </c>
      <c r="R552" s="413"/>
      <c r="S552" s="413">
        <v>0</v>
      </c>
      <c r="T552" s="413"/>
    </row>
    <row r="553" spans="1:20" ht="12.75">
      <c r="A553" s="31">
        <v>717</v>
      </c>
      <c r="B553" s="47" t="s">
        <v>25</v>
      </c>
      <c r="C553" s="47" t="s">
        <v>293</v>
      </c>
      <c r="D553" s="126"/>
      <c r="E553" s="126"/>
      <c r="F553" s="126"/>
      <c r="G553" s="83"/>
      <c r="H553" s="126"/>
      <c r="I553" s="22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</row>
    <row r="554" spans="1:20" ht="12.75">
      <c r="A554" s="717" t="s">
        <v>436</v>
      </c>
      <c r="B554" s="718" t="s">
        <v>437</v>
      </c>
      <c r="C554" s="712"/>
      <c r="D554" s="713"/>
      <c r="E554" s="713"/>
      <c r="F554" s="713"/>
      <c r="G554" s="714"/>
      <c r="H554" s="713"/>
      <c r="I554" s="715"/>
      <c r="J554" s="716"/>
      <c r="K554" s="716"/>
      <c r="L554" s="716"/>
      <c r="M554" s="716"/>
      <c r="N554" s="716"/>
      <c r="O554" s="716"/>
      <c r="P554" s="716"/>
      <c r="Q554" s="719">
        <v>324.17</v>
      </c>
      <c r="R554" s="716"/>
      <c r="S554" s="719">
        <f>S555</f>
        <v>30000</v>
      </c>
      <c r="T554" s="716"/>
    </row>
    <row r="555" spans="1:20" ht="12.75">
      <c r="A555" s="88"/>
      <c r="B555" s="89"/>
      <c r="C555" s="89"/>
      <c r="D555" s="126"/>
      <c r="E555" s="126"/>
      <c r="F555" s="126"/>
      <c r="G555" s="83"/>
      <c r="H555" s="126"/>
      <c r="I555" s="222"/>
      <c r="J555" s="52"/>
      <c r="K555" s="52"/>
      <c r="L555" s="52"/>
      <c r="M555" s="52"/>
      <c r="N555" s="52"/>
      <c r="O555" s="52"/>
      <c r="P555" s="52"/>
      <c r="Q555" s="52"/>
      <c r="R555" s="52"/>
      <c r="S555" s="52">
        <v>30000</v>
      </c>
      <c r="T555" s="52"/>
    </row>
    <row r="556" spans="1:20" s="215" customFormat="1" ht="11.25">
      <c r="A556" s="454" t="s">
        <v>211</v>
      </c>
      <c r="B556" s="455"/>
      <c r="C556" s="455"/>
      <c r="D556" s="456" t="e">
        <f>#REF!+D558</f>
        <v>#REF!</v>
      </c>
      <c r="E556" s="456" t="e">
        <f>#REF!+E558</f>
        <v>#REF!</v>
      </c>
      <c r="F556" s="456" t="e">
        <f>#REF!+F558</f>
        <v>#REF!</v>
      </c>
      <c r="G556" s="456" t="e">
        <f>#REF!+G558</f>
        <v>#REF!</v>
      </c>
      <c r="H556" s="456" t="e">
        <f>#REF!+H558</f>
        <v>#REF!</v>
      </c>
      <c r="I556" s="456" t="e">
        <f>#REF!+I558</f>
        <v>#REF!</v>
      </c>
      <c r="J556" s="413">
        <v>0</v>
      </c>
      <c r="K556" s="413">
        <v>0</v>
      </c>
      <c r="L556" s="413">
        <v>0</v>
      </c>
      <c r="M556" s="413">
        <v>0</v>
      </c>
      <c r="N556" s="413"/>
      <c r="O556" s="413">
        <v>0</v>
      </c>
      <c r="P556" s="413"/>
      <c r="Q556" s="413">
        <v>0</v>
      </c>
      <c r="R556" s="413"/>
      <c r="S556" s="413">
        <f>S557</f>
        <v>3800</v>
      </c>
      <c r="T556" s="413"/>
    </row>
    <row r="557" spans="1:20" ht="12.75">
      <c r="A557" s="31">
        <v>716</v>
      </c>
      <c r="B557" s="47"/>
      <c r="C557" s="47" t="s">
        <v>288</v>
      </c>
      <c r="D557" s="126"/>
      <c r="E557" s="126"/>
      <c r="F557" s="126"/>
      <c r="G557" s="83"/>
      <c r="H557" s="126"/>
      <c r="I557" s="222"/>
      <c r="J557" s="52"/>
      <c r="K557" s="52"/>
      <c r="L557" s="52"/>
      <c r="M557" s="52"/>
      <c r="N557" s="52"/>
      <c r="O557" s="52"/>
      <c r="P557" s="52"/>
      <c r="Q557" s="52"/>
      <c r="R557" s="52"/>
      <c r="S557" s="52">
        <v>3800</v>
      </c>
      <c r="T557" s="52"/>
    </row>
    <row r="558" spans="1:20" s="457" customFormat="1" ht="11.25">
      <c r="A558" s="410" t="s">
        <v>222</v>
      </c>
      <c r="B558" s="411"/>
      <c r="C558" s="411"/>
      <c r="D558" s="456">
        <f aca="true" t="shared" si="41" ref="D558:I558">D560+D561</f>
        <v>0</v>
      </c>
      <c r="E558" s="456">
        <f t="shared" si="41"/>
        <v>0</v>
      </c>
      <c r="F558" s="456">
        <f t="shared" si="41"/>
        <v>0</v>
      </c>
      <c r="G558" s="456">
        <f t="shared" si="41"/>
        <v>0</v>
      </c>
      <c r="H558" s="456">
        <f t="shared" si="41"/>
        <v>0</v>
      </c>
      <c r="I558" s="456">
        <f t="shared" si="41"/>
        <v>0</v>
      </c>
      <c r="J558" s="413">
        <v>0</v>
      </c>
      <c r="K558" s="413">
        <v>0</v>
      </c>
      <c r="L558" s="413">
        <v>0</v>
      </c>
      <c r="M558" s="413">
        <v>0</v>
      </c>
      <c r="N558" s="413"/>
      <c r="O558" s="413">
        <v>0</v>
      </c>
      <c r="P558" s="413"/>
      <c r="Q558" s="413">
        <v>0</v>
      </c>
      <c r="R558" s="413"/>
      <c r="S558" s="413">
        <v>0</v>
      </c>
      <c r="T558" s="413"/>
    </row>
    <row r="559" spans="1:20" s="104" customFormat="1" ht="12.75">
      <c r="A559" s="31">
        <v>716</v>
      </c>
      <c r="B559" s="434"/>
      <c r="C559" s="47" t="s">
        <v>278</v>
      </c>
      <c r="D559" s="458"/>
      <c r="E559" s="459"/>
      <c r="F559" s="458"/>
      <c r="G559" s="436"/>
      <c r="H559" s="458"/>
      <c r="I559" s="51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</row>
    <row r="560" spans="1:20" ht="12.75">
      <c r="A560" s="31">
        <v>717</v>
      </c>
      <c r="B560" s="47" t="s">
        <v>25</v>
      </c>
      <c r="C560" s="47" t="s">
        <v>294</v>
      </c>
      <c r="D560" s="460"/>
      <c r="E560" s="458"/>
      <c r="F560" s="460"/>
      <c r="G560" s="83"/>
      <c r="H560" s="460"/>
      <c r="I560" s="22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</row>
    <row r="561" spans="1:20" ht="12.75">
      <c r="A561" s="88">
        <v>717</v>
      </c>
      <c r="B561" s="89" t="s">
        <v>27</v>
      </c>
      <c r="C561" s="89" t="s">
        <v>295</v>
      </c>
      <c r="D561" s="460"/>
      <c r="E561" s="458"/>
      <c r="F561" s="460"/>
      <c r="G561" s="83"/>
      <c r="H561" s="460"/>
      <c r="I561" s="22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</row>
    <row r="562" spans="1:20" ht="12.75">
      <c r="A562" s="449">
        <v>717</v>
      </c>
      <c r="B562" s="450" t="s">
        <v>27</v>
      </c>
      <c r="C562" s="450" t="s">
        <v>296</v>
      </c>
      <c r="D562" s="461"/>
      <c r="E562" s="462"/>
      <c r="F562" s="461"/>
      <c r="G562" s="452"/>
      <c r="H562" s="461"/>
      <c r="I562" s="463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</row>
    <row r="563" spans="1:20" ht="12.75">
      <c r="A563" s="449"/>
      <c r="B563" s="450"/>
      <c r="C563" s="450"/>
      <c r="D563" s="461"/>
      <c r="E563" s="462"/>
      <c r="F563" s="461"/>
      <c r="G563" s="452"/>
      <c r="H563" s="461"/>
      <c r="I563" s="463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</row>
    <row r="564" spans="1:20" s="457" customFormat="1" ht="11.25">
      <c r="A564" s="410" t="s">
        <v>297</v>
      </c>
      <c r="B564" s="411"/>
      <c r="C564" s="411"/>
      <c r="D564" s="456">
        <f aca="true" t="shared" si="42" ref="D564:I564">D566+D567</f>
        <v>247236</v>
      </c>
      <c r="E564" s="456">
        <f t="shared" si="42"/>
        <v>19.39</v>
      </c>
      <c r="F564" s="456">
        <f t="shared" si="42"/>
        <v>248388</v>
      </c>
      <c r="G564" s="456">
        <f t="shared" si="42"/>
        <v>19.48</v>
      </c>
      <c r="H564" s="456" t="e">
        <f t="shared" si="42"/>
        <v>#REF!</v>
      </c>
      <c r="I564" s="456">
        <f t="shared" si="42"/>
        <v>0</v>
      </c>
      <c r="J564" s="413">
        <v>0</v>
      </c>
      <c r="K564" s="413">
        <v>0</v>
      </c>
      <c r="L564" s="413">
        <f>L565</f>
        <v>190000</v>
      </c>
      <c r="M564" s="413">
        <v>0</v>
      </c>
      <c r="N564" s="413"/>
      <c r="O564" s="413">
        <v>0</v>
      </c>
      <c r="P564" s="413"/>
      <c r="Q564" s="413">
        <v>0</v>
      </c>
      <c r="R564" s="413"/>
      <c r="S564" s="413">
        <v>0</v>
      </c>
      <c r="T564" s="413"/>
    </row>
    <row r="565" spans="1:20" ht="12.75">
      <c r="A565" s="464">
        <v>717</v>
      </c>
      <c r="B565" s="465" t="s">
        <v>25</v>
      </c>
      <c r="C565" s="465" t="s">
        <v>298</v>
      </c>
      <c r="D565" s="461"/>
      <c r="E565" s="462"/>
      <c r="F565" s="461"/>
      <c r="G565" s="452"/>
      <c r="H565" s="461"/>
      <c r="I565" s="463"/>
      <c r="J565" s="52"/>
      <c r="K565" s="52"/>
      <c r="L565" s="52">
        <v>190000</v>
      </c>
      <c r="M565" s="52"/>
      <c r="N565" s="52"/>
      <c r="O565" s="52"/>
      <c r="P565" s="52"/>
      <c r="Q565" s="52"/>
      <c r="R565" s="52"/>
      <c r="S565" s="52"/>
      <c r="T565" s="52"/>
    </row>
    <row r="566" spans="1:20" ht="12.75">
      <c r="A566" s="449"/>
      <c r="B566" s="450"/>
      <c r="C566" s="450"/>
      <c r="D566" s="461"/>
      <c r="E566" s="462"/>
      <c r="F566" s="461"/>
      <c r="G566" s="452"/>
      <c r="H566" s="461"/>
      <c r="I566" s="463"/>
      <c r="J566" s="466"/>
      <c r="K566" s="466"/>
      <c r="L566" s="466"/>
      <c r="M566" s="466"/>
      <c r="N566" s="466"/>
      <c r="O566" s="466"/>
      <c r="P566" s="466"/>
      <c r="Q566" s="466"/>
      <c r="R566" s="466"/>
      <c r="S566" s="466"/>
      <c r="T566" s="466"/>
    </row>
    <row r="567" spans="1:20" s="224" customFormat="1" ht="13.5" thickBot="1">
      <c r="A567" s="467" t="s">
        <v>299</v>
      </c>
      <c r="B567" s="468"/>
      <c r="C567" s="469"/>
      <c r="D567" s="470">
        <v>247236</v>
      </c>
      <c r="E567" s="471">
        <v>19.39</v>
      </c>
      <c r="F567" s="470">
        <v>248388</v>
      </c>
      <c r="G567" s="405">
        <v>19.48</v>
      </c>
      <c r="H567" s="470" t="e">
        <f>H514+H521+H526+H539+#REF!+H543+H552+H558</f>
        <v>#REF!</v>
      </c>
      <c r="I567" s="472"/>
      <c r="J567" s="407">
        <f>J564+J558+J556+J552+J543+J539+J536+J526+J521+J517+J514</f>
        <v>43956</v>
      </c>
      <c r="K567" s="407">
        <f>K564+K558+K556+K552+K543+K539+K536+K526+K521+K517+K514</f>
        <v>43871.8</v>
      </c>
      <c r="L567" s="407">
        <f>L564+L558+L556+L552+L543+L539+L536+L526+L521+L517+L514+L528</f>
        <v>723500</v>
      </c>
      <c r="M567" s="407">
        <f>M564+M558+M556+M552+M543+M539+M536+M526+M521+M517+M514</f>
        <v>0</v>
      </c>
      <c r="N567" s="407"/>
      <c r="O567" s="407">
        <f>O564+O558+O556+O552+O543+O539+O536+O526+O521+O517+O514+O528</f>
        <v>5940</v>
      </c>
      <c r="P567" s="675">
        <f>O567/L567*100</f>
        <v>0.821008984105045</v>
      </c>
      <c r="Q567" s="407">
        <f>Q564+Q558+Q556+Q554+Q552+Q543+Q539+Q536+Q528+Q526+Q521+Q517+Q514</f>
        <v>145967.67</v>
      </c>
      <c r="R567" s="407">
        <f>Q567/L567*100</f>
        <v>20.175213545266068</v>
      </c>
      <c r="S567" s="407">
        <f>S564+S558+S556+S554+S552+S543+S539+S536+S533+S528+S526+S521+S517+S514</f>
        <v>284108.05</v>
      </c>
      <c r="T567" s="407"/>
    </row>
    <row r="568" spans="1:20" s="224" customFormat="1" ht="12.75">
      <c r="A568" s="1"/>
      <c r="B568" s="1"/>
      <c r="C568" s="1"/>
      <c r="D568" s="1"/>
      <c r="E568" s="1"/>
      <c r="F568" s="1"/>
      <c r="G568" s="2"/>
      <c r="H568" s="104"/>
      <c r="I568" s="104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</row>
    <row r="569" spans="1:20" s="224" customFormat="1" ht="12.75">
      <c r="A569" s="1"/>
      <c r="B569" s="1"/>
      <c r="C569" s="1"/>
      <c r="D569" s="1"/>
      <c r="E569" s="1"/>
      <c r="F569" s="1"/>
      <c r="G569" s="2"/>
      <c r="H569" s="104"/>
      <c r="I569" s="104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</row>
    <row r="570" spans="1:20" s="224" customFormat="1" ht="12.75">
      <c r="A570" s="1"/>
      <c r="B570" s="1"/>
      <c r="C570" s="1"/>
      <c r="D570" s="1"/>
      <c r="E570" s="1"/>
      <c r="F570" s="1"/>
      <c r="G570" s="2"/>
      <c r="H570" s="104"/>
      <c r="I570" s="104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</row>
    <row r="571" spans="1:20" s="224" customFormat="1" ht="12.75">
      <c r="A571" s="1"/>
      <c r="B571" s="1"/>
      <c r="C571" s="1"/>
      <c r="D571" s="1"/>
      <c r="E571" s="1"/>
      <c r="F571" s="1"/>
      <c r="G571" s="2"/>
      <c r="H571" s="104"/>
      <c r="I571" s="10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s="224" customFormat="1" ht="12.75">
      <c r="A572" s="1"/>
      <c r="B572" s="1"/>
      <c r="C572" s="7" t="s">
        <v>300</v>
      </c>
      <c r="D572" s="1"/>
      <c r="E572" s="1"/>
      <c r="F572" s="1"/>
      <c r="G572" s="2"/>
      <c r="H572" s="104"/>
      <c r="I572" s="10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s="224" customFormat="1" ht="12.75">
      <c r="A573" s="1"/>
      <c r="B573" s="1"/>
      <c r="C573" s="1"/>
      <c r="D573" s="1"/>
      <c r="E573" s="1"/>
      <c r="F573" s="1"/>
      <c r="G573" s="2"/>
      <c r="H573" s="104"/>
      <c r="I573" s="10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s="113" customFormat="1" ht="25.5">
      <c r="A574" s="11" t="s">
        <v>301</v>
      </c>
      <c r="B574" s="12"/>
      <c r="C574" s="195"/>
      <c r="D574" s="14" t="s">
        <v>4</v>
      </c>
      <c r="E574" s="15" t="s">
        <v>5</v>
      </c>
      <c r="F574" s="14" t="s">
        <v>6</v>
      </c>
      <c r="G574" s="15" t="s">
        <v>5</v>
      </c>
      <c r="H574" s="14" t="s">
        <v>7</v>
      </c>
      <c r="I574" s="15" t="s">
        <v>5</v>
      </c>
      <c r="J574" s="17" t="s">
        <v>8</v>
      </c>
      <c r="K574" s="18" t="s">
        <v>9</v>
      </c>
      <c r="L574" s="19">
        <v>2014</v>
      </c>
      <c r="M574" s="18" t="s">
        <v>10</v>
      </c>
      <c r="N574" s="20" t="s">
        <v>5</v>
      </c>
      <c r="O574" s="18" t="s">
        <v>11</v>
      </c>
      <c r="P574" s="20" t="s">
        <v>5</v>
      </c>
      <c r="Q574" s="18" t="s">
        <v>12</v>
      </c>
      <c r="R574" s="20" t="s">
        <v>5</v>
      </c>
      <c r="S574" s="18" t="s">
        <v>9</v>
      </c>
      <c r="T574" s="20" t="s">
        <v>5</v>
      </c>
    </row>
    <row r="575" spans="1:20" s="104" customFormat="1" ht="12.75">
      <c r="A575" s="31">
        <v>824</v>
      </c>
      <c r="B575" s="47"/>
      <c r="C575" s="47" t="s">
        <v>302</v>
      </c>
      <c r="D575" s="130">
        <v>1539</v>
      </c>
      <c r="E575" s="105"/>
      <c r="F575" s="130">
        <v>3080</v>
      </c>
      <c r="G575" s="83"/>
      <c r="H575" s="130">
        <v>4620</v>
      </c>
      <c r="I575" s="51"/>
      <c r="J575" s="52">
        <v>215</v>
      </c>
      <c r="K575" s="52">
        <v>214.97</v>
      </c>
      <c r="L575" s="52">
        <v>0</v>
      </c>
      <c r="M575" s="52">
        <v>0</v>
      </c>
      <c r="N575" s="52"/>
      <c r="O575" s="52"/>
      <c r="P575" s="52"/>
      <c r="Q575" s="52"/>
      <c r="R575" s="52"/>
      <c r="S575" s="52"/>
      <c r="T575" s="52"/>
    </row>
    <row r="576" spans="1:20" s="104" customFormat="1" ht="12.75">
      <c r="A576" s="31">
        <v>821</v>
      </c>
      <c r="B576" s="47"/>
      <c r="C576" s="47" t="s">
        <v>303</v>
      </c>
      <c r="D576" s="130">
        <v>0</v>
      </c>
      <c r="E576" s="105"/>
      <c r="F576" s="130">
        <v>51846</v>
      </c>
      <c r="G576" s="83"/>
      <c r="H576" s="130">
        <v>135333</v>
      </c>
      <c r="I576" s="51"/>
      <c r="J576" s="52">
        <v>123646.77</v>
      </c>
      <c r="K576" s="52">
        <v>120000</v>
      </c>
      <c r="L576" s="52">
        <v>155204</v>
      </c>
      <c r="M576" s="52">
        <v>5000</v>
      </c>
      <c r="N576" s="52">
        <f>M576/L576*100</f>
        <v>3.2215664544728226</v>
      </c>
      <c r="O576" s="52">
        <v>20000</v>
      </c>
      <c r="P576" s="52">
        <f>O576/L576*100</f>
        <v>12.88626581789129</v>
      </c>
      <c r="Q576" s="52">
        <v>35000</v>
      </c>
      <c r="R576" s="52"/>
      <c r="S576" s="52">
        <v>50000</v>
      </c>
      <c r="T576" s="52"/>
    </row>
    <row r="577" spans="1:20" s="104" customFormat="1" ht="13.5" thickBot="1">
      <c r="A577" s="104">
        <v>812</v>
      </c>
      <c r="B577" s="104" t="s">
        <v>25</v>
      </c>
      <c r="C577" s="104" t="s">
        <v>444</v>
      </c>
      <c r="D577" s="130"/>
      <c r="E577" s="105"/>
      <c r="F577" s="130"/>
      <c r="G577" s="83"/>
      <c r="H577" s="130"/>
      <c r="I577" s="51"/>
      <c r="J577" s="52"/>
      <c r="K577" s="52"/>
      <c r="L577" s="52"/>
      <c r="M577" s="52"/>
      <c r="N577" s="52"/>
      <c r="O577" s="52"/>
      <c r="P577" s="52"/>
      <c r="Q577" s="52">
        <v>320</v>
      </c>
      <c r="R577" s="52"/>
      <c r="S577" s="52">
        <v>725</v>
      </c>
      <c r="T577" s="52"/>
    </row>
    <row r="578" spans="1:20" ht="13.5" thickBot="1">
      <c r="A578" s="400" t="s">
        <v>304</v>
      </c>
      <c r="B578" s="401"/>
      <c r="C578" s="402"/>
      <c r="D578" s="473">
        <v>1539</v>
      </c>
      <c r="E578" s="474">
        <v>1.1</v>
      </c>
      <c r="F578" s="473">
        <v>54926</v>
      </c>
      <c r="G578" s="405">
        <v>39.23</v>
      </c>
      <c r="H578" s="473">
        <f>H575+H576</f>
        <v>139953</v>
      </c>
      <c r="I578" s="475">
        <v>99.97</v>
      </c>
      <c r="J578" s="407">
        <f aca="true" t="shared" si="43" ref="J578:O578">J575+J576</f>
        <v>123861.77</v>
      </c>
      <c r="K578" s="407">
        <f t="shared" si="43"/>
        <v>120214.97</v>
      </c>
      <c r="L578" s="407">
        <f t="shared" si="43"/>
        <v>155204</v>
      </c>
      <c r="M578" s="407">
        <f t="shared" si="43"/>
        <v>5000</v>
      </c>
      <c r="N578" s="407">
        <f>M578/L578*100</f>
        <v>3.2215664544728226</v>
      </c>
      <c r="O578" s="407">
        <f t="shared" si="43"/>
        <v>20000</v>
      </c>
      <c r="P578" s="670">
        <f>O578/L578*100</f>
        <v>12.88626581789129</v>
      </c>
      <c r="Q578" s="407">
        <v>35320</v>
      </c>
      <c r="R578" s="407">
        <f>Q578/L578*100</f>
        <v>22.75714543439602</v>
      </c>
      <c r="S578" s="407">
        <f>S575+S576+S577</f>
        <v>50725</v>
      </c>
      <c r="T578" s="407"/>
    </row>
    <row r="579" spans="1:7" ht="12.75">
      <c r="A579" s="104"/>
      <c r="B579" s="104"/>
      <c r="C579" s="104"/>
      <c r="D579" s="104"/>
      <c r="E579" s="104"/>
      <c r="F579" s="104"/>
      <c r="G579" s="212"/>
    </row>
    <row r="580" spans="1:7" ht="12.75" customHeight="1">
      <c r="A580" s="104"/>
      <c r="B580" s="104"/>
      <c r="C580" s="104"/>
      <c r="D580" s="104"/>
      <c r="E580" s="104"/>
      <c r="F580" s="104"/>
      <c r="G580" s="212"/>
    </row>
    <row r="581" spans="1:7" ht="12.75">
      <c r="A581" s="104"/>
      <c r="B581" s="104"/>
      <c r="C581" s="104"/>
      <c r="D581" s="104"/>
      <c r="E581" s="104"/>
      <c r="F581" s="104"/>
      <c r="G581" s="212"/>
    </row>
    <row r="582" spans="1:7" ht="13.5" thickBot="1">
      <c r="A582" s="104"/>
      <c r="B582" s="104"/>
      <c r="C582" s="104"/>
      <c r="D582" s="104"/>
      <c r="E582" s="104"/>
      <c r="F582" s="104"/>
      <c r="G582" s="212"/>
    </row>
    <row r="583" spans="1:20" s="113" customFormat="1" ht="26.25" thickBot="1">
      <c r="A583" s="701" t="s">
        <v>305</v>
      </c>
      <c r="B583" s="702"/>
      <c r="C583" s="646"/>
      <c r="D583" s="647" t="s">
        <v>4</v>
      </c>
      <c r="E583" s="648" t="s">
        <v>5</v>
      </c>
      <c r="F583" s="647" t="s">
        <v>6</v>
      </c>
      <c r="G583" s="648" t="s">
        <v>5</v>
      </c>
      <c r="H583" s="647" t="s">
        <v>7</v>
      </c>
      <c r="I583" s="649" t="s">
        <v>5</v>
      </c>
      <c r="J583" s="650" t="s">
        <v>8</v>
      </c>
      <c r="K583" s="650" t="s">
        <v>9</v>
      </c>
      <c r="L583" s="651">
        <v>2014</v>
      </c>
      <c r="M583" s="650" t="s">
        <v>10</v>
      </c>
      <c r="N583" s="652" t="s">
        <v>5</v>
      </c>
      <c r="O583" s="650" t="s">
        <v>11</v>
      </c>
      <c r="P583" s="652" t="s">
        <v>5</v>
      </c>
      <c r="Q583" s="650" t="s">
        <v>12</v>
      </c>
      <c r="R583" s="652" t="s">
        <v>5</v>
      </c>
      <c r="S583" s="653" t="s">
        <v>9</v>
      </c>
      <c r="T583" s="654" t="s">
        <v>5</v>
      </c>
    </row>
    <row r="584" spans="1:20" ht="14.25">
      <c r="A584" s="703" t="s">
        <v>306</v>
      </c>
      <c r="B584" s="477"/>
      <c r="C584" s="477"/>
      <c r="D584" s="478">
        <f>D477</f>
        <v>291286</v>
      </c>
      <c r="E584" s="479">
        <f>E477</f>
        <v>25.76</v>
      </c>
      <c r="F584" s="478">
        <f>F477</f>
        <v>575933</v>
      </c>
      <c r="G584" s="427">
        <v>50.94</v>
      </c>
      <c r="H584" s="216" t="e">
        <f>H477</f>
        <v>#REF!</v>
      </c>
      <c r="I584" s="480">
        <v>45.21</v>
      </c>
      <c r="J584" s="481">
        <f aca="true" t="shared" si="44" ref="J584:S584">J477</f>
        <v>1390291.67</v>
      </c>
      <c r="K584" s="482">
        <f t="shared" si="44"/>
        <v>1405382.8100000003</v>
      </c>
      <c r="L584" s="482">
        <f t="shared" si="44"/>
        <v>1378249</v>
      </c>
      <c r="M584" s="482">
        <f t="shared" si="44"/>
        <v>307495.13999999996</v>
      </c>
      <c r="N584" s="482">
        <f>M584/L584*100</f>
        <v>22.310565072058818</v>
      </c>
      <c r="O584" s="482">
        <f>O477</f>
        <v>666985.09</v>
      </c>
      <c r="P584" s="482">
        <f>O584/L584*100</f>
        <v>48.39365673401541</v>
      </c>
      <c r="Q584" s="482">
        <f t="shared" si="44"/>
        <v>995010.8200000001</v>
      </c>
      <c r="R584" s="482">
        <f>Q584/L584*100</f>
        <v>72.1938358018036</v>
      </c>
      <c r="S584" s="481">
        <f t="shared" si="44"/>
        <v>1525995.8</v>
      </c>
      <c r="T584" s="704"/>
    </row>
    <row r="585" spans="1:20" ht="14.25">
      <c r="A585" s="686" t="s">
        <v>307</v>
      </c>
      <c r="B585" s="483"/>
      <c r="C585" s="483"/>
      <c r="D585" s="49">
        <f>D567</f>
        <v>247236</v>
      </c>
      <c r="E585" s="127">
        <f>E567</f>
        <v>19.39</v>
      </c>
      <c r="F585" s="49">
        <f>F567</f>
        <v>248388</v>
      </c>
      <c r="G585" s="83">
        <v>19.49</v>
      </c>
      <c r="H585" s="130" t="e">
        <f>H567</f>
        <v>#REF!</v>
      </c>
      <c r="I585" s="484">
        <v>19.48</v>
      </c>
      <c r="J585" s="485">
        <f aca="true" t="shared" si="45" ref="J585:S585">J567</f>
        <v>43956</v>
      </c>
      <c r="K585" s="486">
        <f t="shared" si="45"/>
        <v>43871.8</v>
      </c>
      <c r="L585" s="486">
        <f t="shared" si="45"/>
        <v>723500</v>
      </c>
      <c r="M585" s="486">
        <f t="shared" si="45"/>
        <v>0</v>
      </c>
      <c r="N585" s="486">
        <f>M585/L585*100</f>
        <v>0</v>
      </c>
      <c r="O585" s="486">
        <f t="shared" si="45"/>
        <v>5940</v>
      </c>
      <c r="P585" s="482">
        <f>O585/L585*100</f>
        <v>0.821008984105045</v>
      </c>
      <c r="Q585" s="486">
        <f t="shared" si="45"/>
        <v>145967.67</v>
      </c>
      <c r="R585" s="482">
        <f>Q585/L585*100</f>
        <v>20.175213545266068</v>
      </c>
      <c r="S585" s="485">
        <f t="shared" si="45"/>
        <v>284108.05</v>
      </c>
      <c r="T585" s="687"/>
    </row>
    <row r="586" spans="1:20" ht="15" thickBot="1">
      <c r="A586" s="686" t="s">
        <v>301</v>
      </c>
      <c r="B586" s="487"/>
      <c r="C586" s="487"/>
      <c r="D586" s="207">
        <f>D578</f>
        <v>1539</v>
      </c>
      <c r="E586" s="488">
        <f>E578</f>
        <v>1.1</v>
      </c>
      <c r="F586" s="207">
        <f>F578</f>
        <v>54926</v>
      </c>
      <c r="G586" s="208">
        <v>39.23</v>
      </c>
      <c r="H586" s="489">
        <f>H578</f>
        <v>139953</v>
      </c>
      <c r="I586" s="490">
        <v>99.97</v>
      </c>
      <c r="J586" s="491">
        <f aca="true" t="shared" si="46" ref="J586:S586">J578</f>
        <v>123861.77</v>
      </c>
      <c r="K586" s="492">
        <f t="shared" si="46"/>
        <v>120214.97</v>
      </c>
      <c r="L586" s="492">
        <f t="shared" si="46"/>
        <v>155204</v>
      </c>
      <c r="M586" s="492">
        <f t="shared" si="46"/>
        <v>5000</v>
      </c>
      <c r="N586" s="492">
        <f>M586/L586*100</f>
        <v>3.2215664544728226</v>
      </c>
      <c r="O586" s="492">
        <f t="shared" si="46"/>
        <v>20000</v>
      </c>
      <c r="P586" s="671">
        <f>O586/L586*100</f>
        <v>12.88626581789129</v>
      </c>
      <c r="Q586" s="492">
        <f t="shared" si="46"/>
        <v>35320</v>
      </c>
      <c r="R586" s="482">
        <f>Q586/L586*100</f>
        <v>22.75714543439602</v>
      </c>
      <c r="S586" s="491">
        <f t="shared" si="46"/>
        <v>50725</v>
      </c>
      <c r="T586" s="689"/>
    </row>
    <row r="587" spans="1:20" ht="15.75" thickBot="1">
      <c r="A587" s="705" t="s">
        <v>308</v>
      </c>
      <c r="B587" s="706"/>
      <c r="C587" s="691"/>
      <c r="D587" s="692">
        <f>SUM(D584:D586)</f>
        <v>540061</v>
      </c>
      <c r="E587" s="693">
        <v>21.21</v>
      </c>
      <c r="F587" s="692">
        <f>SUM(F584:F586)</f>
        <v>879247</v>
      </c>
      <c r="G587" s="694">
        <v>34.54</v>
      </c>
      <c r="H587" s="707" t="e">
        <f>SUM(H584:H586)</f>
        <v>#REF!</v>
      </c>
      <c r="I587" s="708">
        <v>35.33</v>
      </c>
      <c r="J587" s="696">
        <f aca="true" t="shared" si="47" ref="J587:S587">J584+J585+J586</f>
        <v>1558109.44</v>
      </c>
      <c r="K587" s="697">
        <f t="shared" si="47"/>
        <v>1569469.5800000003</v>
      </c>
      <c r="L587" s="697">
        <f t="shared" si="47"/>
        <v>2256953</v>
      </c>
      <c r="M587" s="697">
        <f t="shared" si="47"/>
        <v>312495.13999999996</v>
      </c>
      <c r="N587" s="697">
        <f>M587/L587*100</f>
        <v>13.845886024210516</v>
      </c>
      <c r="O587" s="698">
        <f t="shared" si="47"/>
        <v>692925.09</v>
      </c>
      <c r="P587" s="672">
        <f>O587/L587*100</f>
        <v>30.70179529657906</v>
      </c>
      <c r="Q587" s="699">
        <f t="shared" si="47"/>
        <v>1176298.49</v>
      </c>
      <c r="R587" s="697">
        <f>Q587/L587*100</f>
        <v>52.11887398629923</v>
      </c>
      <c r="S587" s="697">
        <f t="shared" si="47"/>
        <v>1860828.85</v>
      </c>
      <c r="T587" s="700"/>
    </row>
    <row r="588" spans="1:9" ht="15" thickBot="1">
      <c r="A588" s="493"/>
      <c r="B588" s="494"/>
      <c r="C588" s="494"/>
      <c r="D588" s="211"/>
      <c r="E588" s="211"/>
      <c r="F588" s="211"/>
      <c r="G588" s="212"/>
      <c r="I588" s="495"/>
    </row>
    <row r="589" spans="1:20" ht="14.25">
      <c r="A589" s="677" t="s">
        <v>309</v>
      </c>
      <c r="B589" s="678"/>
      <c r="C589" s="678"/>
      <c r="D589" s="679" t="e">
        <f>príjmy!D214</f>
        <v>#REF!</v>
      </c>
      <c r="E589" s="680">
        <v>26.23</v>
      </c>
      <c r="F589" s="679" t="e">
        <f>príjmy!F214</f>
        <v>#REF!</v>
      </c>
      <c r="G589" s="681">
        <v>47.98</v>
      </c>
      <c r="H589" s="679" t="e">
        <f>príjmy!H214</f>
        <v>#REF!</v>
      </c>
      <c r="I589" s="682">
        <v>71.3</v>
      </c>
      <c r="J589" s="683">
        <f>príjmy!J122</f>
        <v>1434963.77</v>
      </c>
      <c r="K589" s="684">
        <f>príjmy!K214</f>
        <v>1450230.25</v>
      </c>
      <c r="L589" s="684">
        <f>príjmy!L214</f>
        <v>1518953</v>
      </c>
      <c r="M589" s="684">
        <f>príjmy!M214</f>
        <v>415748.43000000005</v>
      </c>
      <c r="N589" s="684">
        <f>M589/L589*100</f>
        <v>27.370723781446827</v>
      </c>
      <c r="O589" s="684">
        <f>príjmy!O214</f>
        <v>763702.1300000001</v>
      </c>
      <c r="P589" s="684">
        <f>O589/L589*100</f>
        <v>50.278193597826935</v>
      </c>
      <c r="Q589" s="684">
        <f>príjmy!Q214</f>
        <v>1119077.21</v>
      </c>
      <c r="R589" s="726">
        <f>Q589/L589*100</f>
        <v>73.67424864363808</v>
      </c>
      <c r="S589" s="722">
        <f>príjmy!S214</f>
        <v>1600871.0499999998</v>
      </c>
      <c r="T589" s="685"/>
    </row>
    <row r="590" spans="1:20" ht="14.25">
      <c r="A590" s="686" t="s">
        <v>310</v>
      </c>
      <c r="B590" s="483"/>
      <c r="C590" s="483"/>
      <c r="D590" s="49">
        <f>príjmy!D215</f>
        <v>91</v>
      </c>
      <c r="E590" s="127">
        <v>0</v>
      </c>
      <c r="F590" s="49">
        <f>príjmy!F215</f>
        <v>51932</v>
      </c>
      <c r="G590" s="83">
        <v>4.07</v>
      </c>
      <c r="H590" s="49">
        <f>príjmy!H215</f>
        <v>231302</v>
      </c>
      <c r="I590" s="496">
        <v>18.14</v>
      </c>
      <c r="J590" s="485">
        <f>príjmy!J163</f>
        <v>126645.67</v>
      </c>
      <c r="K590" s="486">
        <f>príjmy!K215</f>
        <v>126650.45</v>
      </c>
      <c r="L590" s="486">
        <f>príjmy!L215</f>
        <v>738000</v>
      </c>
      <c r="M590" s="486">
        <f>príjmy!M215</f>
        <v>0</v>
      </c>
      <c r="N590" s="486">
        <f>M590/L590*100</f>
        <v>0</v>
      </c>
      <c r="O590" s="486">
        <f>príjmy!O215</f>
        <v>33954.33</v>
      </c>
      <c r="P590" s="482">
        <f>O590/L590*100</f>
        <v>4.600857723577236</v>
      </c>
      <c r="Q590" s="486">
        <f>príjmy!Q215</f>
        <v>166476.90999999997</v>
      </c>
      <c r="R590" s="727">
        <f>Q590/L590*100</f>
        <v>22.557846883468834</v>
      </c>
      <c r="S590" s="723">
        <f>príjmy!S215</f>
        <v>248915.94999999998</v>
      </c>
      <c r="T590" s="687"/>
    </row>
    <row r="591" spans="1:20" ht="14.25">
      <c r="A591" s="686" t="s">
        <v>311</v>
      </c>
      <c r="B591" s="483"/>
      <c r="C591" s="483"/>
      <c r="D591" s="49">
        <f>príjmy!D216</f>
        <v>246629</v>
      </c>
      <c r="E591" s="127">
        <v>0</v>
      </c>
      <c r="F591" s="49">
        <f>príjmy!F216</f>
        <v>246629</v>
      </c>
      <c r="G591" s="83">
        <v>0</v>
      </c>
      <c r="H591" s="49">
        <f>príjmy!H216</f>
        <v>246629</v>
      </c>
      <c r="I591" s="496">
        <v>0</v>
      </c>
      <c r="J591" s="485">
        <f>príjmy!J199</f>
        <v>0</v>
      </c>
      <c r="K591" s="486">
        <f>príjmy!K216</f>
        <v>0</v>
      </c>
      <c r="L591" s="486">
        <f>príjmy!L216</f>
        <v>0</v>
      </c>
      <c r="M591" s="486">
        <f>príjmy!M216</f>
        <v>0</v>
      </c>
      <c r="N591" s="486">
        <v>0</v>
      </c>
      <c r="O591" s="486">
        <f>príjmy!O216</f>
        <v>0</v>
      </c>
      <c r="P591" s="482">
        <v>0</v>
      </c>
      <c r="Q591" s="486">
        <f>príjmy!Q216</f>
        <v>0</v>
      </c>
      <c r="R591" s="728"/>
      <c r="S591" s="723">
        <f>príjmy!S216</f>
        <v>11399.67</v>
      </c>
      <c r="T591" s="687"/>
    </row>
    <row r="592" spans="1:20" ht="15" thickBot="1">
      <c r="A592" s="688" t="s">
        <v>312</v>
      </c>
      <c r="B592" s="487"/>
      <c r="C592" s="487"/>
      <c r="D592" s="207">
        <f>0+príjmy!D217</f>
        <v>0</v>
      </c>
      <c r="E592" s="488">
        <f>príjmy!F217</f>
        <v>0</v>
      </c>
      <c r="F592" s="207">
        <f>príjmy!F217</f>
        <v>0</v>
      </c>
      <c r="G592" s="208">
        <v>0</v>
      </c>
      <c r="H592" s="207">
        <f>príjmy!H217</f>
        <v>0</v>
      </c>
      <c r="I592" s="497">
        <v>0</v>
      </c>
      <c r="J592" s="491">
        <f>príjmy!J209</f>
        <v>0</v>
      </c>
      <c r="K592" s="492">
        <f>príjmy!K217</f>
        <v>0</v>
      </c>
      <c r="L592" s="492">
        <f>príjmy!L217</f>
        <v>0</v>
      </c>
      <c r="M592" s="492">
        <f>príjmy!M217</f>
        <v>0</v>
      </c>
      <c r="N592" s="492">
        <v>0</v>
      </c>
      <c r="O592" s="492">
        <f>príjmy!O217</f>
        <v>0</v>
      </c>
      <c r="P592" s="671">
        <v>0</v>
      </c>
      <c r="Q592" s="492">
        <f>príjmy!Q217</f>
        <v>0</v>
      </c>
      <c r="R592" s="729"/>
      <c r="S592" s="724">
        <f>príjmy!S217</f>
        <v>0</v>
      </c>
      <c r="T592" s="689"/>
    </row>
    <row r="593" spans="1:20" ht="15.75" thickBot="1">
      <c r="A593" s="690" t="s">
        <v>313</v>
      </c>
      <c r="B593" s="691"/>
      <c r="C593" s="691"/>
      <c r="D593" s="692" t="e">
        <f>D589+D590+D591+D592</f>
        <v>#REF!</v>
      </c>
      <c r="E593" s="693">
        <v>22.77</v>
      </c>
      <c r="F593" s="692" t="e">
        <f>F589+F590+F591+F592</f>
        <v>#REF!</v>
      </c>
      <c r="G593" s="694">
        <v>35.63</v>
      </c>
      <c r="H593" s="692" t="e">
        <f>H589+H590+H591+H592</f>
        <v>#REF!</v>
      </c>
      <c r="I593" s="695">
        <v>54.31</v>
      </c>
      <c r="J593" s="696">
        <f aca="true" t="shared" si="48" ref="J593:S593">J589+J590+J591+J592</f>
        <v>1561609.44</v>
      </c>
      <c r="K593" s="697">
        <f t="shared" si="48"/>
        <v>1576880.7</v>
      </c>
      <c r="L593" s="697">
        <f t="shared" si="48"/>
        <v>2256953</v>
      </c>
      <c r="M593" s="697">
        <f t="shared" si="48"/>
        <v>415748.43000000005</v>
      </c>
      <c r="N593" s="697">
        <f>M593/L593*100</f>
        <v>18.420783684906155</v>
      </c>
      <c r="O593" s="698">
        <f t="shared" si="48"/>
        <v>797656.4600000001</v>
      </c>
      <c r="P593" s="672">
        <f>O593/L593*100</f>
        <v>35.342183022863125</v>
      </c>
      <c r="Q593" s="699">
        <f t="shared" si="48"/>
        <v>1285554.1199999999</v>
      </c>
      <c r="R593" s="725">
        <f>Q593/L593*100</f>
        <v>56.95972047269039</v>
      </c>
      <c r="S593" s="697">
        <f t="shared" si="48"/>
        <v>1861186.6699999997</v>
      </c>
      <c r="T593" s="700"/>
    </row>
    <row r="595" spans="10:20" ht="12.75"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</row>
    <row r="597" spans="10:20" ht="12.75"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</row>
    <row r="598" spans="10:20" ht="12.75"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</row>
  </sheetData>
  <mergeCells count="6">
    <mergeCell ref="A533:C533"/>
    <mergeCell ref="A528:C528"/>
    <mergeCell ref="A5:D5"/>
    <mergeCell ref="H174:I174"/>
    <mergeCell ref="H338:I338"/>
    <mergeCell ref="A526:C526"/>
  </mergeCells>
  <printOptions/>
  <pageMargins left="0.9840277777777778" right="0.5902777777777778" top="0.39375" bottom="0.39375000000000004" header="0.5118055555555556" footer="0.11805555555555557"/>
  <pageSetup horizontalDpi="600" verticalDpi="600" orientation="landscape" paperSize="9" scale="80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218"/>
  <sheetViews>
    <sheetView tabSelected="1" workbookViewId="0" topLeftCell="A43">
      <selection activeCell="S66" sqref="S6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31.625" style="1" customWidth="1"/>
    <col min="4" max="6" width="0" style="1" hidden="1" customWidth="1"/>
    <col min="7" max="7" width="0" style="10" hidden="1" customWidth="1"/>
    <col min="8" max="9" width="0" style="1" hidden="1" customWidth="1"/>
    <col min="10" max="20" width="10.00390625" style="1" customWidth="1"/>
    <col min="21" max="16384" width="9.00390625" style="1" customWidth="1"/>
  </cols>
  <sheetData>
    <row r="2" spans="1:11" ht="15.75">
      <c r="A2" s="498" t="s">
        <v>314</v>
      </c>
      <c r="B2" s="498"/>
      <c r="C2" s="498"/>
      <c r="D2" s="498"/>
      <c r="E2" s="498"/>
      <c r="F2" s="498"/>
      <c r="G2" s="498"/>
      <c r="H2" s="498"/>
      <c r="I2" s="498"/>
      <c r="J2" s="499"/>
      <c r="K2" s="499"/>
    </row>
    <row r="4" ht="15.75">
      <c r="C4" s="500" t="s">
        <v>309</v>
      </c>
    </row>
    <row r="5" spans="1:19" ht="15.75">
      <c r="A5" s="739"/>
      <c r="B5" s="739"/>
      <c r="C5" s="739"/>
      <c r="D5" s="739"/>
      <c r="E5" s="739"/>
      <c r="F5" s="501"/>
      <c r="G5" s="501"/>
      <c r="H5" s="10"/>
      <c r="I5" s="10"/>
      <c r="S5" s="502"/>
    </row>
    <row r="6" spans="1:20" ht="15.75">
      <c r="A6" s="9"/>
      <c r="B6" s="9"/>
      <c r="C6" s="9"/>
      <c r="D6" s="9"/>
      <c r="E6" s="9"/>
      <c r="F6" s="501"/>
      <c r="G6" s="501"/>
      <c r="H6" s="10"/>
      <c r="I6" s="10"/>
      <c r="J6" s="503"/>
      <c r="K6" s="503"/>
      <c r="L6" s="503"/>
      <c r="M6" s="503"/>
      <c r="N6" s="503"/>
      <c r="O6" s="503"/>
      <c r="P6" s="503"/>
      <c r="Q6" s="503"/>
      <c r="R6" s="503"/>
      <c r="S6" s="503"/>
      <c r="T6" s="503"/>
    </row>
    <row r="8" spans="1:20" s="59" customFormat="1" ht="39.75" customHeight="1">
      <c r="A8" s="504" t="s">
        <v>309</v>
      </c>
      <c r="B8" s="505"/>
      <c r="C8" s="506"/>
      <c r="D8" s="507" t="s">
        <v>4</v>
      </c>
      <c r="E8" s="508" t="s">
        <v>5</v>
      </c>
      <c r="F8" s="507" t="s">
        <v>6</v>
      </c>
      <c r="G8" s="508" t="s">
        <v>5</v>
      </c>
      <c r="H8" s="507" t="s">
        <v>7</v>
      </c>
      <c r="I8" s="508" t="s">
        <v>5</v>
      </c>
      <c r="J8" s="17" t="s">
        <v>8</v>
      </c>
      <c r="K8" s="18" t="s">
        <v>9</v>
      </c>
      <c r="L8" s="19">
        <v>2014</v>
      </c>
      <c r="M8" s="18" t="s">
        <v>10</v>
      </c>
      <c r="N8" s="20" t="s">
        <v>5</v>
      </c>
      <c r="O8" s="18" t="s">
        <v>11</v>
      </c>
      <c r="P8" s="20" t="s">
        <v>5</v>
      </c>
      <c r="Q8" s="18" t="s">
        <v>12</v>
      </c>
      <c r="R8" s="20" t="s">
        <v>5</v>
      </c>
      <c r="S8" s="18" t="s">
        <v>9</v>
      </c>
      <c r="T8" s="20" t="s">
        <v>5</v>
      </c>
    </row>
    <row r="9" spans="1:20" s="224" customFormat="1" ht="12.75">
      <c r="A9" s="509" t="s">
        <v>315</v>
      </c>
      <c r="B9" s="510"/>
      <c r="C9" s="511"/>
      <c r="D9" s="512">
        <f>0+SUM(D10,D11)</f>
        <v>173670</v>
      </c>
      <c r="E9" s="513">
        <v>34.14</v>
      </c>
      <c r="F9" s="512">
        <f>SUM(F10,F11)</f>
        <v>287031</v>
      </c>
      <c r="G9" s="513">
        <v>44.28</v>
      </c>
      <c r="H9" s="512">
        <f>H10+H11</f>
        <v>450357</v>
      </c>
      <c r="I9" s="513">
        <v>69.48</v>
      </c>
      <c r="J9" s="513">
        <f aca="true" t="shared" si="0" ref="J9:S9">J10+J11</f>
        <v>716233</v>
      </c>
      <c r="K9" s="514">
        <f t="shared" si="0"/>
        <v>721614.0900000001</v>
      </c>
      <c r="L9" s="514">
        <f t="shared" si="0"/>
        <v>766192</v>
      </c>
      <c r="M9" s="514">
        <f t="shared" si="0"/>
        <v>177186.4</v>
      </c>
      <c r="N9" s="515">
        <f>M9/L9*100</f>
        <v>23.125587320149517</v>
      </c>
      <c r="O9" s="514">
        <f t="shared" si="0"/>
        <v>327207.93</v>
      </c>
      <c r="P9" s="662">
        <f>O9/L9*100</f>
        <v>42.70573563806461</v>
      </c>
      <c r="Q9" s="514">
        <f t="shared" si="0"/>
        <v>507321.25</v>
      </c>
      <c r="R9" s="662">
        <f>Q10/L10*100</f>
        <v>73.53404</v>
      </c>
      <c r="S9" s="514">
        <f t="shared" si="0"/>
        <v>739349.48</v>
      </c>
      <c r="T9" s="514"/>
    </row>
    <row r="10" spans="1:20" s="59" customFormat="1" ht="12.75">
      <c r="A10" s="129">
        <v>111</v>
      </c>
      <c r="B10" s="128" t="s">
        <v>16</v>
      </c>
      <c r="C10" s="223" t="s">
        <v>316</v>
      </c>
      <c r="D10" s="516">
        <v>154385</v>
      </c>
      <c r="E10" s="34"/>
      <c r="F10" s="516">
        <v>244787</v>
      </c>
      <c r="G10" s="516"/>
      <c r="H10" s="516">
        <v>383055</v>
      </c>
      <c r="I10" s="516"/>
      <c r="J10" s="359">
        <v>550000</v>
      </c>
      <c r="K10" s="517">
        <v>569539.56</v>
      </c>
      <c r="L10" s="517">
        <v>600000</v>
      </c>
      <c r="M10" s="517">
        <v>166091.24</v>
      </c>
      <c r="N10" s="518">
        <f>M10/L10*100</f>
        <v>27.681873333333336</v>
      </c>
      <c r="O10" s="517">
        <v>288016.24</v>
      </c>
      <c r="P10" s="517">
        <f>O10/L10*100</f>
        <v>48.00270666666667</v>
      </c>
      <c r="Q10" s="517">
        <v>441204.24</v>
      </c>
      <c r="R10" s="517"/>
      <c r="S10" s="517">
        <v>590356.24</v>
      </c>
      <c r="T10" s="517"/>
    </row>
    <row r="11" spans="1:20" s="59" customFormat="1" ht="12.75">
      <c r="A11" s="129">
        <v>121</v>
      </c>
      <c r="B11" s="128"/>
      <c r="C11" s="223" t="s">
        <v>317</v>
      </c>
      <c r="D11" s="516">
        <f>0+SUM(D12,D13,D14,D15,D16)</f>
        <v>19285</v>
      </c>
      <c r="E11" s="34"/>
      <c r="F11" s="516">
        <f>SUM(F12,F13,F14,F15,F16)</f>
        <v>42244</v>
      </c>
      <c r="G11" s="516"/>
      <c r="H11" s="516">
        <f>H12+H13+H14+H15+H16</f>
        <v>67302</v>
      </c>
      <c r="I11" s="516"/>
      <c r="J11" s="359">
        <v>166233</v>
      </c>
      <c r="K11" s="517">
        <f>K12+K14+K16</f>
        <v>152074.53</v>
      </c>
      <c r="L11" s="517">
        <f>L12+L14+L16</f>
        <v>166192</v>
      </c>
      <c r="M11" s="517">
        <f>M12+M14+M16</f>
        <v>11095.16</v>
      </c>
      <c r="N11" s="518">
        <f>M11/L11*100</f>
        <v>6.676109560026957</v>
      </c>
      <c r="O11" s="517">
        <f>O12+O14+O16</f>
        <v>39191.69</v>
      </c>
      <c r="P11" s="517">
        <f>O11/L11*100</f>
        <v>23.582176037354387</v>
      </c>
      <c r="Q11" s="517">
        <f>Q12+Q14+Q16</f>
        <v>66117.01000000001</v>
      </c>
      <c r="R11" s="517"/>
      <c r="S11" s="517">
        <f>S12+S14+S16</f>
        <v>148993.24</v>
      </c>
      <c r="T11" s="517"/>
    </row>
    <row r="12" spans="1:20" s="59" customFormat="1" ht="12.75">
      <c r="A12" s="31">
        <v>121</v>
      </c>
      <c r="B12" s="47" t="s">
        <v>25</v>
      </c>
      <c r="C12" s="107" t="s">
        <v>318</v>
      </c>
      <c r="D12" s="207">
        <v>10884</v>
      </c>
      <c r="E12" s="207"/>
      <c r="F12" s="207">
        <v>24256</v>
      </c>
      <c r="G12" s="519"/>
      <c r="H12" s="207">
        <v>45660</v>
      </c>
      <c r="I12" s="207"/>
      <c r="J12" s="121">
        <v>139422</v>
      </c>
      <c r="K12" s="520">
        <v>127861.37</v>
      </c>
      <c r="L12" s="520">
        <v>139422</v>
      </c>
      <c r="M12" s="520">
        <v>5420.49</v>
      </c>
      <c r="N12" s="521"/>
      <c r="O12" s="520">
        <v>24062.36</v>
      </c>
      <c r="P12" s="520"/>
      <c r="Q12" s="520">
        <v>48676.23</v>
      </c>
      <c r="R12" s="520"/>
      <c r="S12" s="520">
        <v>124688.46</v>
      </c>
      <c r="T12" s="520"/>
    </row>
    <row r="13" spans="1:20" ht="12.75">
      <c r="A13" s="31">
        <v>121</v>
      </c>
      <c r="B13" s="47" t="s">
        <v>25</v>
      </c>
      <c r="C13" s="522" t="s">
        <v>319</v>
      </c>
      <c r="D13" s="207">
        <v>1752</v>
      </c>
      <c r="E13" s="207"/>
      <c r="F13" s="207">
        <v>3635</v>
      </c>
      <c r="G13" s="519"/>
      <c r="H13" s="207">
        <v>3880</v>
      </c>
      <c r="I13" s="207"/>
      <c r="J13" s="106">
        <v>5000</v>
      </c>
      <c r="K13" s="523">
        <v>2935.71</v>
      </c>
      <c r="L13" s="523">
        <v>10000</v>
      </c>
      <c r="M13" s="523">
        <v>120.83</v>
      </c>
      <c r="N13" s="524"/>
      <c r="O13" s="523">
        <v>365.67</v>
      </c>
      <c r="P13" s="523"/>
      <c r="Q13" s="523">
        <v>691.94</v>
      </c>
      <c r="R13" s="523"/>
      <c r="S13" s="523">
        <v>779.75</v>
      </c>
      <c r="T13" s="523"/>
    </row>
    <row r="14" spans="1:20" ht="12.75">
      <c r="A14" s="31">
        <v>121</v>
      </c>
      <c r="B14" s="47" t="s">
        <v>27</v>
      </c>
      <c r="C14" s="107" t="s">
        <v>320</v>
      </c>
      <c r="D14" s="130">
        <v>5172</v>
      </c>
      <c r="E14" s="49"/>
      <c r="F14" s="130">
        <v>12033</v>
      </c>
      <c r="G14" s="299"/>
      <c r="H14" s="49">
        <v>15270</v>
      </c>
      <c r="I14" s="49"/>
      <c r="J14" s="127">
        <v>26511</v>
      </c>
      <c r="K14" s="525">
        <v>23923.27</v>
      </c>
      <c r="L14" s="525">
        <v>26511</v>
      </c>
      <c r="M14" s="525">
        <v>5484.41</v>
      </c>
      <c r="N14" s="526"/>
      <c r="O14" s="525">
        <v>14870.54</v>
      </c>
      <c r="P14" s="525"/>
      <c r="Q14" s="525">
        <v>17166.28</v>
      </c>
      <c r="R14" s="525"/>
      <c r="S14" s="525">
        <v>24022.23</v>
      </c>
      <c r="T14" s="525"/>
    </row>
    <row r="15" spans="1:20" ht="12.75">
      <c r="A15" s="31">
        <v>121</v>
      </c>
      <c r="B15" s="47" t="s">
        <v>27</v>
      </c>
      <c r="C15" s="522" t="s">
        <v>321</v>
      </c>
      <c r="D15" s="130">
        <v>1350</v>
      </c>
      <c r="E15" s="49"/>
      <c r="F15" s="130">
        <v>2054</v>
      </c>
      <c r="G15" s="299"/>
      <c r="H15" s="49">
        <v>2209</v>
      </c>
      <c r="I15" s="49"/>
      <c r="J15" s="106">
        <v>2500</v>
      </c>
      <c r="K15" s="527">
        <v>2182.95</v>
      </c>
      <c r="L15" s="527">
        <v>3000</v>
      </c>
      <c r="M15" s="527">
        <v>2852.44</v>
      </c>
      <c r="N15" s="528"/>
      <c r="O15" s="527">
        <v>749.04</v>
      </c>
      <c r="P15" s="527"/>
      <c r="Q15" s="527">
        <v>1552.6</v>
      </c>
      <c r="R15" s="527"/>
      <c r="S15" s="527">
        <v>2302.38</v>
      </c>
      <c r="T15" s="527"/>
    </row>
    <row r="16" spans="1:20" ht="12.75">
      <c r="A16" s="31">
        <v>121</v>
      </c>
      <c r="B16" s="47" t="s">
        <v>16</v>
      </c>
      <c r="C16" s="107" t="s">
        <v>322</v>
      </c>
      <c r="D16" s="130">
        <v>127</v>
      </c>
      <c r="E16" s="49"/>
      <c r="F16" s="130">
        <v>266</v>
      </c>
      <c r="G16" s="299"/>
      <c r="H16" s="49">
        <v>283</v>
      </c>
      <c r="I16" s="49"/>
      <c r="J16" s="127">
        <v>300</v>
      </c>
      <c r="K16" s="525">
        <v>289.89</v>
      </c>
      <c r="L16" s="525">
        <v>259</v>
      </c>
      <c r="M16" s="525">
        <v>190.26</v>
      </c>
      <c r="N16" s="526"/>
      <c r="O16" s="525">
        <v>258.79</v>
      </c>
      <c r="P16" s="525"/>
      <c r="Q16" s="525">
        <v>274.5</v>
      </c>
      <c r="R16" s="525"/>
      <c r="S16" s="525">
        <v>282.55</v>
      </c>
      <c r="T16" s="525"/>
    </row>
    <row r="17" spans="1:20" ht="12.75">
      <c r="A17" s="104"/>
      <c r="B17" s="104"/>
      <c r="C17" s="104"/>
      <c r="D17" s="133"/>
      <c r="E17" s="529"/>
      <c r="F17" s="133"/>
      <c r="G17" s="230"/>
      <c r="H17" s="529"/>
      <c r="I17" s="529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</row>
    <row r="18" spans="1:20" s="534" customFormat="1" ht="12.75">
      <c r="A18" s="530" t="s">
        <v>323</v>
      </c>
      <c r="B18" s="531"/>
      <c r="C18" s="532"/>
      <c r="D18" s="176">
        <f>SUM(D19,D20,D21,D22,D23,D24,D25)</f>
        <v>25163</v>
      </c>
      <c r="E18" s="177">
        <v>32.94</v>
      </c>
      <c r="F18" s="176">
        <f>SUM(F19,F20,F21,F22,F23,F24,F25)</f>
        <v>35381</v>
      </c>
      <c r="G18" s="177">
        <v>46.31</v>
      </c>
      <c r="H18" s="176">
        <f>H19+H20+H21+H22+H23+H24+H25</f>
        <v>43774</v>
      </c>
      <c r="I18" s="177">
        <v>57.3</v>
      </c>
      <c r="J18" s="140">
        <f aca="true" t="shared" si="1" ref="J18:S18">J19+J21+J22+J23+J25</f>
        <v>65561</v>
      </c>
      <c r="K18" s="533">
        <f t="shared" si="1"/>
        <v>65363.090000000004</v>
      </c>
      <c r="L18" s="533">
        <f t="shared" si="1"/>
        <v>65561</v>
      </c>
      <c r="M18" s="533">
        <f t="shared" si="1"/>
        <v>37527.020000000004</v>
      </c>
      <c r="N18" s="533">
        <f>M18/L18*100</f>
        <v>57.239852961364235</v>
      </c>
      <c r="O18" s="533">
        <f t="shared" si="1"/>
        <v>46865.840000000004</v>
      </c>
      <c r="P18" s="662">
        <f>O18/L18*100</f>
        <v>71.4843275727948</v>
      </c>
      <c r="Q18" s="533">
        <f t="shared" si="1"/>
        <v>55528.39</v>
      </c>
      <c r="R18" s="662">
        <f>Q19/L19*100</f>
        <v>91.63163636363636</v>
      </c>
      <c r="S18" s="533">
        <f t="shared" si="1"/>
        <v>64220.7</v>
      </c>
      <c r="T18" s="533"/>
    </row>
    <row r="19" spans="1:20" ht="12.75">
      <c r="A19" s="129">
        <v>133</v>
      </c>
      <c r="B19" s="128" t="s">
        <v>25</v>
      </c>
      <c r="C19" s="223" t="s">
        <v>324</v>
      </c>
      <c r="D19" s="49">
        <v>1669</v>
      </c>
      <c r="E19" s="49"/>
      <c r="F19" s="49">
        <v>2089</v>
      </c>
      <c r="G19" s="294"/>
      <c r="H19" s="49">
        <v>2201</v>
      </c>
      <c r="I19" s="49"/>
      <c r="J19" s="535">
        <v>2750</v>
      </c>
      <c r="K19" s="127">
        <v>2825.65</v>
      </c>
      <c r="L19" s="127">
        <v>2750</v>
      </c>
      <c r="M19" s="127">
        <v>1817.65</v>
      </c>
      <c r="N19" s="127"/>
      <c r="O19" s="127">
        <v>2300.32</v>
      </c>
      <c r="P19" s="127"/>
      <c r="Q19" s="127">
        <v>2519.87</v>
      </c>
      <c r="R19" s="127"/>
      <c r="S19" s="127">
        <v>2696.54</v>
      </c>
      <c r="T19" s="127"/>
    </row>
    <row r="20" spans="1:20" ht="12.75">
      <c r="A20" s="129">
        <v>133</v>
      </c>
      <c r="B20" s="128" t="s">
        <v>25</v>
      </c>
      <c r="C20" s="536" t="s">
        <v>325</v>
      </c>
      <c r="D20" s="49">
        <v>75</v>
      </c>
      <c r="E20" s="49"/>
      <c r="F20" s="49">
        <v>140</v>
      </c>
      <c r="G20" s="294"/>
      <c r="H20" s="49">
        <v>199</v>
      </c>
      <c r="I20" s="49"/>
      <c r="J20" s="106">
        <v>250</v>
      </c>
      <c r="K20" s="106">
        <v>193.86</v>
      </c>
      <c r="L20" s="106">
        <v>250</v>
      </c>
      <c r="M20" s="106">
        <v>181.02</v>
      </c>
      <c r="N20" s="106"/>
      <c r="O20" s="106">
        <v>93.97</v>
      </c>
      <c r="P20" s="106"/>
      <c r="Q20" s="106">
        <v>121.03</v>
      </c>
      <c r="R20" s="106"/>
      <c r="S20" s="106">
        <v>156.4</v>
      </c>
      <c r="T20" s="106"/>
    </row>
    <row r="21" spans="1:20" ht="12.75">
      <c r="A21" s="31">
        <v>133</v>
      </c>
      <c r="B21" s="128" t="s">
        <v>16</v>
      </c>
      <c r="C21" s="223" t="s">
        <v>326</v>
      </c>
      <c r="D21" s="49">
        <v>0</v>
      </c>
      <c r="E21" s="49"/>
      <c r="F21" s="49">
        <v>0</v>
      </c>
      <c r="G21" s="294"/>
      <c r="H21" s="49">
        <v>0</v>
      </c>
      <c r="I21" s="49"/>
      <c r="J21" s="127">
        <v>0</v>
      </c>
      <c r="K21" s="127">
        <v>0</v>
      </c>
      <c r="L21" s="127">
        <v>0</v>
      </c>
      <c r="M21" s="127">
        <v>0</v>
      </c>
      <c r="N21" s="127"/>
      <c r="O21" s="127">
        <v>0</v>
      </c>
      <c r="P21" s="127"/>
      <c r="Q21" s="127">
        <v>0</v>
      </c>
      <c r="R21" s="127"/>
      <c r="S21" s="127">
        <v>0</v>
      </c>
      <c r="T21" s="127"/>
    </row>
    <row r="22" spans="1:20" ht="12.75">
      <c r="A22" s="31">
        <v>133</v>
      </c>
      <c r="B22" s="128" t="s">
        <v>69</v>
      </c>
      <c r="C22" s="223" t="s">
        <v>327</v>
      </c>
      <c r="D22" s="49">
        <v>229</v>
      </c>
      <c r="E22" s="49"/>
      <c r="F22" s="49">
        <v>595</v>
      </c>
      <c r="G22" s="294"/>
      <c r="H22" s="49">
        <v>1200</v>
      </c>
      <c r="I22" s="49"/>
      <c r="J22" s="127">
        <v>1450</v>
      </c>
      <c r="K22" s="127">
        <v>1377.64</v>
      </c>
      <c r="L22" s="127">
        <v>1450</v>
      </c>
      <c r="M22" s="127">
        <v>171.04</v>
      </c>
      <c r="N22" s="127"/>
      <c r="O22" s="127">
        <v>602.94</v>
      </c>
      <c r="P22" s="127"/>
      <c r="Q22" s="127">
        <v>822.54</v>
      </c>
      <c r="R22" s="127"/>
      <c r="S22" s="127">
        <v>1222.98</v>
      </c>
      <c r="T22" s="127"/>
    </row>
    <row r="23" spans="1:20" ht="12.75">
      <c r="A23" s="31">
        <v>133</v>
      </c>
      <c r="B23" s="128" t="s">
        <v>41</v>
      </c>
      <c r="C23" s="223" t="s">
        <v>328</v>
      </c>
      <c r="D23" s="49">
        <v>7089</v>
      </c>
      <c r="E23" s="49"/>
      <c r="F23" s="49">
        <v>14673</v>
      </c>
      <c r="G23" s="294"/>
      <c r="H23" s="49">
        <v>21895</v>
      </c>
      <c r="I23" s="49"/>
      <c r="J23" s="127">
        <v>35000</v>
      </c>
      <c r="K23" s="127">
        <v>34798.47</v>
      </c>
      <c r="L23" s="127">
        <v>35000</v>
      </c>
      <c r="M23" s="127">
        <v>9177</v>
      </c>
      <c r="N23" s="127"/>
      <c r="O23" s="127">
        <v>17601.25</v>
      </c>
      <c r="P23" s="127"/>
      <c r="Q23" s="127">
        <v>25824.65</v>
      </c>
      <c r="R23" s="127"/>
      <c r="S23" s="127">
        <v>33939.85</v>
      </c>
      <c r="T23" s="127"/>
    </row>
    <row r="24" spans="1:20" ht="12.75">
      <c r="A24" s="31">
        <v>133</v>
      </c>
      <c r="B24" s="128" t="s">
        <v>41</v>
      </c>
      <c r="C24" s="536" t="s">
        <v>329</v>
      </c>
      <c r="D24" s="49">
        <v>1524</v>
      </c>
      <c r="E24" s="49"/>
      <c r="F24" s="49">
        <v>3307</v>
      </c>
      <c r="G24" s="294"/>
      <c r="H24" s="49">
        <v>3702</v>
      </c>
      <c r="I24" s="49"/>
      <c r="J24" s="106">
        <v>4500</v>
      </c>
      <c r="K24" s="106">
        <v>4937.12</v>
      </c>
      <c r="L24" s="106">
        <v>4000</v>
      </c>
      <c r="M24" s="106">
        <v>2413.97</v>
      </c>
      <c r="N24" s="106"/>
      <c r="O24" s="106">
        <v>2589.65</v>
      </c>
      <c r="P24" s="106"/>
      <c r="Q24" s="106">
        <v>3710.92</v>
      </c>
      <c r="R24" s="106"/>
      <c r="S24" s="106">
        <v>4402.14</v>
      </c>
      <c r="T24" s="106"/>
    </row>
    <row r="25" spans="1:20" ht="12.75">
      <c r="A25" s="88">
        <v>133</v>
      </c>
      <c r="B25" s="125" t="s">
        <v>71</v>
      </c>
      <c r="C25" s="537" t="s">
        <v>330</v>
      </c>
      <c r="D25" s="207">
        <v>14577</v>
      </c>
      <c r="E25" s="207"/>
      <c r="F25" s="207">
        <v>14577</v>
      </c>
      <c r="G25" s="519"/>
      <c r="H25" s="207">
        <v>14577</v>
      </c>
      <c r="I25" s="207"/>
      <c r="J25" s="488">
        <v>26361</v>
      </c>
      <c r="K25" s="488">
        <v>26361.33</v>
      </c>
      <c r="L25" s="488">
        <v>26361</v>
      </c>
      <c r="M25" s="488">
        <v>26361.33</v>
      </c>
      <c r="N25" s="488"/>
      <c r="O25" s="488">
        <v>26361.33</v>
      </c>
      <c r="P25" s="488"/>
      <c r="Q25" s="488">
        <v>26361.33</v>
      </c>
      <c r="R25" s="488"/>
      <c r="S25" s="488">
        <v>26361.33</v>
      </c>
      <c r="T25" s="488"/>
    </row>
    <row r="26" spans="1:20" ht="12.75">
      <c r="A26" s="741" t="s">
        <v>331</v>
      </c>
      <c r="B26" s="741"/>
      <c r="C26" s="741"/>
      <c r="D26" s="538">
        <f>SUM(D9,D18)</f>
        <v>198833</v>
      </c>
      <c r="E26" s="539">
        <v>27.44</v>
      </c>
      <c r="F26" s="538">
        <f>SUM(F9,F18)</f>
        <v>322412</v>
      </c>
      <c r="G26" s="539">
        <v>44.5</v>
      </c>
      <c r="H26" s="538">
        <f>SUM(H9,H18)</f>
        <v>494131</v>
      </c>
      <c r="I26" s="539">
        <v>68.19</v>
      </c>
      <c r="J26" s="540">
        <f aca="true" t="shared" si="2" ref="J26:S26">J18+J9</f>
        <v>781794</v>
      </c>
      <c r="K26" s="540">
        <f t="shared" si="2"/>
        <v>786977.18</v>
      </c>
      <c r="L26" s="540">
        <f t="shared" si="2"/>
        <v>831753</v>
      </c>
      <c r="M26" s="540">
        <f t="shared" si="2"/>
        <v>214713.41999999998</v>
      </c>
      <c r="N26" s="540">
        <f>M26/L26*100</f>
        <v>25.814565141334022</v>
      </c>
      <c r="O26" s="540">
        <f t="shared" si="2"/>
        <v>374073.77</v>
      </c>
      <c r="P26" s="661">
        <f>O26/L26*100</f>
        <v>44.974141361678285</v>
      </c>
      <c r="Q26" s="540">
        <f t="shared" si="2"/>
        <v>562849.64</v>
      </c>
      <c r="R26" s="540">
        <f>Q26/L26*100</f>
        <v>67.67028673175811</v>
      </c>
      <c r="S26" s="540">
        <f t="shared" si="2"/>
        <v>803570.1799999999</v>
      </c>
      <c r="T26" s="540"/>
    </row>
    <row r="27" spans="1:20" ht="12.75">
      <c r="A27" s="104"/>
      <c r="B27" s="39"/>
      <c r="C27" s="39"/>
      <c r="D27" s="541"/>
      <c r="E27" s="211"/>
      <c r="F27" s="541"/>
      <c r="G27" s="541"/>
      <c r="H27" s="211"/>
      <c r="I27" s="211"/>
      <c r="J27" s="542"/>
      <c r="K27" s="542"/>
      <c r="L27" s="542"/>
      <c r="M27" s="542"/>
      <c r="N27" s="542"/>
      <c r="O27" s="542"/>
      <c r="P27" s="542"/>
      <c r="Q27" s="542"/>
      <c r="R27" s="542"/>
      <c r="S27" s="542"/>
      <c r="T27" s="542"/>
    </row>
    <row r="28" spans="1:20" ht="12.75">
      <c r="A28" s="104"/>
      <c r="B28" s="39"/>
      <c r="C28" s="39"/>
      <c r="D28" s="541"/>
      <c r="E28" s="211"/>
      <c r="F28" s="541"/>
      <c r="G28" s="541"/>
      <c r="H28" s="211"/>
      <c r="I28" s="211"/>
      <c r="J28" s="542"/>
      <c r="K28" s="542"/>
      <c r="L28" s="542"/>
      <c r="M28" s="542"/>
      <c r="N28" s="542"/>
      <c r="O28" s="542"/>
      <c r="P28" s="542"/>
      <c r="Q28" s="542"/>
      <c r="R28" s="542"/>
      <c r="S28" s="542"/>
      <c r="T28" s="542"/>
    </row>
    <row r="29" spans="1:20" ht="12.75">
      <c r="A29" s="104"/>
      <c r="B29" s="39"/>
      <c r="C29" s="39"/>
      <c r="D29" s="541"/>
      <c r="E29" s="211"/>
      <c r="F29" s="541"/>
      <c r="G29" s="541"/>
      <c r="H29" s="211"/>
      <c r="I29" s="211"/>
      <c r="J29" s="542"/>
      <c r="K29" s="542"/>
      <c r="L29" s="542"/>
      <c r="M29" s="542"/>
      <c r="N29" s="542"/>
      <c r="O29" s="542"/>
      <c r="P29" s="542"/>
      <c r="Q29" s="542"/>
      <c r="R29" s="542"/>
      <c r="S29" s="542"/>
      <c r="T29" s="542"/>
    </row>
    <row r="30" spans="1:20" ht="12.75">
      <c r="A30" s="104"/>
      <c r="B30" s="39"/>
      <c r="C30" s="39"/>
      <c r="D30" s="541"/>
      <c r="E30" s="211"/>
      <c r="F30" s="541"/>
      <c r="G30" s="541"/>
      <c r="H30" s="211"/>
      <c r="I30" s="211"/>
      <c r="J30" s="542"/>
      <c r="K30" s="542"/>
      <c r="L30" s="542"/>
      <c r="M30" s="542"/>
      <c r="N30" s="542"/>
      <c r="O30" s="542"/>
      <c r="P30" s="542"/>
      <c r="Q30" s="542"/>
      <c r="R30" s="542"/>
      <c r="S30" s="542"/>
      <c r="T30" s="542"/>
    </row>
    <row r="31" spans="1:20" ht="12.75">
      <c r="A31" s="104"/>
      <c r="B31" s="39"/>
      <c r="C31" s="39"/>
      <c r="D31" s="541"/>
      <c r="E31" s="211"/>
      <c r="F31" s="541"/>
      <c r="G31" s="541"/>
      <c r="H31" s="211"/>
      <c r="I31" s="211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T31" s="542"/>
    </row>
    <row r="32" spans="1:20" ht="12.75">
      <c r="A32" s="104"/>
      <c r="B32" s="39"/>
      <c r="C32" s="39"/>
      <c r="D32" s="541"/>
      <c r="E32" s="211"/>
      <c r="F32" s="541"/>
      <c r="G32" s="541"/>
      <c r="H32" s="211"/>
      <c r="I32" s="211"/>
      <c r="J32" s="542"/>
      <c r="K32" s="542"/>
      <c r="L32" s="542"/>
      <c r="M32" s="542"/>
      <c r="N32" s="542"/>
      <c r="O32" s="542"/>
      <c r="P32" s="542"/>
      <c r="Q32" s="542"/>
      <c r="R32" s="542"/>
      <c r="S32" s="542"/>
      <c r="T32" s="542"/>
    </row>
    <row r="33" spans="1:20" ht="12.75">
      <c r="A33" s="104"/>
      <c r="B33" s="39"/>
      <c r="C33" s="39"/>
      <c r="D33" s="541"/>
      <c r="E33" s="211"/>
      <c r="F33" s="541"/>
      <c r="G33" s="541"/>
      <c r="H33" s="211"/>
      <c r="I33" s="211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</row>
    <row r="34" spans="1:20" ht="12.75">
      <c r="A34" s="104"/>
      <c r="B34" s="39"/>
      <c r="C34" s="39"/>
      <c r="D34" s="541"/>
      <c r="E34" s="211"/>
      <c r="F34" s="541"/>
      <c r="G34" s="541"/>
      <c r="H34" s="211"/>
      <c r="I34" s="211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</row>
    <row r="35" spans="1:20" ht="12.75">
      <c r="A35" s="104"/>
      <c r="B35" s="39"/>
      <c r="C35" s="39"/>
      <c r="D35" s="541"/>
      <c r="E35" s="211"/>
      <c r="F35" s="541"/>
      <c r="G35" s="541"/>
      <c r="H35" s="211"/>
      <c r="I35" s="211"/>
      <c r="J35" s="542"/>
      <c r="K35" s="542"/>
      <c r="L35" s="542"/>
      <c r="M35" s="542"/>
      <c r="N35" s="542"/>
      <c r="O35" s="542"/>
      <c r="P35" s="542"/>
      <c r="Q35" s="542"/>
      <c r="R35" s="542"/>
      <c r="S35" s="542"/>
      <c r="T35" s="542"/>
    </row>
    <row r="36" spans="1:20" ht="12.75">
      <c r="A36" s="104"/>
      <c r="B36" s="39"/>
      <c r="C36" s="39"/>
      <c r="D36" s="541"/>
      <c r="E36" s="211"/>
      <c r="F36" s="541"/>
      <c r="G36" s="541"/>
      <c r="H36" s="211"/>
      <c r="I36" s="211"/>
      <c r="J36" s="542"/>
      <c r="K36" s="542"/>
      <c r="L36" s="542"/>
      <c r="M36" s="542"/>
      <c r="N36" s="542"/>
      <c r="O36" s="542"/>
      <c r="P36" s="542"/>
      <c r="Q36" s="542"/>
      <c r="R36" s="542"/>
      <c r="S36" s="542"/>
      <c r="T36" s="542"/>
    </row>
    <row r="37" spans="1:20" ht="12.75">
      <c r="A37" s="104"/>
      <c r="B37" s="39"/>
      <c r="C37" s="39"/>
      <c r="D37" s="541"/>
      <c r="E37" s="211"/>
      <c r="F37" s="541"/>
      <c r="G37" s="541"/>
      <c r="H37" s="211"/>
      <c r="I37" s="211"/>
      <c r="J37" s="542"/>
      <c r="K37" s="542"/>
      <c r="L37" s="542"/>
      <c r="M37" s="542"/>
      <c r="N37" s="542"/>
      <c r="O37" s="542"/>
      <c r="P37" s="542"/>
      <c r="Q37" s="542"/>
      <c r="R37" s="542"/>
      <c r="S37" s="542"/>
      <c r="T37" s="542"/>
    </row>
    <row r="38" spans="1:20" ht="12.75">
      <c r="A38" s="104"/>
      <c r="B38" s="39"/>
      <c r="C38" s="39"/>
      <c r="D38" s="541"/>
      <c r="E38" s="211"/>
      <c r="F38" s="541"/>
      <c r="G38" s="541"/>
      <c r="H38" s="211"/>
      <c r="I38" s="211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</row>
    <row r="39" spans="1:20" ht="12.75">
      <c r="A39" s="104"/>
      <c r="B39" s="39"/>
      <c r="C39" s="39"/>
      <c r="D39" s="541"/>
      <c r="E39" s="211"/>
      <c r="F39" s="541"/>
      <c r="G39" s="541"/>
      <c r="H39" s="211"/>
      <c r="I39" s="211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</row>
    <row r="40" spans="1:20" ht="12.75">
      <c r="A40" s="104"/>
      <c r="B40" s="39"/>
      <c r="C40" s="39"/>
      <c r="D40" s="541"/>
      <c r="E40" s="211"/>
      <c r="F40" s="541"/>
      <c r="G40" s="541"/>
      <c r="H40" s="211"/>
      <c r="I40" s="211"/>
      <c r="J40" s="542"/>
      <c r="K40" s="542"/>
      <c r="L40" s="542"/>
      <c r="M40" s="542"/>
      <c r="N40" s="542"/>
      <c r="O40" s="542"/>
      <c r="P40" s="542"/>
      <c r="Q40" s="542"/>
      <c r="R40" s="542"/>
      <c r="S40" s="542"/>
      <c r="T40" s="542"/>
    </row>
    <row r="41" spans="1:9" ht="12.75">
      <c r="A41" s="104"/>
      <c r="B41" s="39"/>
      <c r="C41" s="39"/>
      <c r="D41" s="541"/>
      <c r="E41" s="211"/>
      <c r="F41" s="541"/>
      <c r="G41" s="541"/>
      <c r="H41" s="211"/>
      <c r="I41" s="211"/>
    </row>
    <row r="42" spans="1:20" ht="16.5" thickBot="1">
      <c r="A42" s="104"/>
      <c r="B42" s="39"/>
      <c r="C42" s="39"/>
      <c r="D42" s="541"/>
      <c r="E42" s="211"/>
      <c r="F42" s="541"/>
      <c r="G42" s="541"/>
      <c r="H42" s="211"/>
      <c r="I42" s="211"/>
      <c r="J42" s="503"/>
      <c r="K42" s="503"/>
      <c r="L42" s="503"/>
      <c r="M42" s="503"/>
      <c r="N42" s="503"/>
      <c r="O42" s="503"/>
      <c r="P42" s="503"/>
      <c r="Q42" s="503"/>
      <c r="R42" s="503"/>
      <c r="S42" s="503"/>
      <c r="T42" s="503"/>
    </row>
    <row r="43" spans="1:20" s="59" customFormat="1" ht="26.25" thickBot="1">
      <c r="A43" s="504" t="s">
        <v>309</v>
      </c>
      <c r="B43" s="543"/>
      <c r="C43" s="544"/>
      <c r="D43" s="545" t="s">
        <v>4</v>
      </c>
      <c r="E43" s="546" t="s">
        <v>5</v>
      </c>
      <c r="F43" s="545" t="s">
        <v>6</v>
      </c>
      <c r="G43" s="546" t="s">
        <v>5</v>
      </c>
      <c r="H43" s="545" t="s">
        <v>7</v>
      </c>
      <c r="I43" s="546" t="s">
        <v>5</v>
      </c>
      <c r="J43" s="547" t="s">
        <v>8</v>
      </c>
      <c r="K43" s="548" t="s">
        <v>9</v>
      </c>
      <c r="L43" s="476">
        <v>2014</v>
      </c>
      <c r="M43" s="547" t="s">
        <v>10</v>
      </c>
      <c r="N43" s="663" t="s">
        <v>5</v>
      </c>
      <c r="O43" s="665" t="s">
        <v>11</v>
      </c>
      <c r="P43" s="663" t="s">
        <v>5</v>
      </c>
      <c r="Q43" s="665" t="s">
        <v>12</v>
      </c>
      <c r="R43" s="663" t="s">
        <v>5</v>
      </c>
      <c r="S43" s="664" t="s">
        <v>9</v>
      </c>
      <c r="T43" s="654" t="s">
        <v>5</v>
      </c>
    </row>
    <row r="44" spans="1:20" s="224" customFormat="1" ht="12.75">
      <c r="A44" s="530" t="s">
        <v>332</v>
      </c>
      <c r="B44" s="549"/>
      <c r="C44" s="550"/>
      <c r="D44" s="551">
        <f>SUM(D45,D46,D47,D48,D49)</f>
        <v>5805</v>
      </c>
      <c r="E44" s="552">
        <v>12.35</v>
      </c>
      <c r="F44" s="551">
        <f>SUM(F45,F46,F47,F48,F49)</f>
        <v>19875</v>
      </c>
      <c r="G44" s="552">
        <v>42.29</v>
      </c>
      <c r="H44" s="551">
        <f>H45+H46+H47++H48+H49</f>
        <v>27228</v>
      </c>
      <c r="I44" s="552">
        <v>57.93</v>
      </c>
      <c r="J44" s="553">
        <f aca="true" t="shared" si="3" ref="J44:S44">J45+J46+J47+J48+J49</f>
        <v>37000</v>
      </c>
      <c r="K44" s="554">
        <f t="shared" si="3"/>
        <v>35414.7</v>
      </c>
      <c r="L44" s="552">
        <f t="shared" si="3"/>
        <v>40000</v>
      </c>
      <c r="M44" s="552">
        <f t="shared" si="3"/>
        <v>6324.87</v>
      </c>
      <c r="N44" s="555">
        <f>M44/L44*100</f>
        <v>15.812175</v>
      </c>
      <c r="O44" s="552">
        <f t="shared" si="3"/>
        <v>14524.380000000001</v>
      </c>
      <c r="P44" s="666">
        <f>O44/L44*100</f>
        <v>36.310950000000005</v>
      </c>
      <c r="Q44" s="552">
        <f t="shared" si="3"/>
        <v>25215.36</v>
      </c>
      <c r="R44" s="662">
        <f>Q44/L44*100</f>
        <v>63.0384</v>
      </c>
      <c r="S44" s="552">
        <f t="shared" si="3"/>
        <v>43952.380000000005</v>
      </c>
      <c r="T44" s="552"/>
    </row>
    <row r="45" spans="1:20" ht="12.75">
      <c r="A45" s="31">
        <v>211</v>
      </c>
      <c r="B45" s="128" t="s">
        <v>16</v>
      </c>
      <c r="C45" s="223" t="s">
        <v>333</v>
      </c>
      <c r="D45" s="34">
        <v>0</v>
      </c>
      <c r="E45" s="49"/>
      <c r="F45" s="34">
        <v>0</v>
      </c>
      <c r="G45" s="516"/>
      <c r="H45" s="49"/>
      <c r="I45" s="49"/>
      <c r="J45" s="127">
        <v>0</v>
      </c>
      <c r="K45" s="535">
        <v>0</v>
      </c>
      <c r="L45" s="535">
        <v>0</v>
      </c>
      <c r="M45" s="535">
        <v>0</v>
      </c>
      <c r="N45" s="217"/>
      <c r="O45" s="535">
        <v>0</v>
      </c>
      <c r="P45" s="535"/>
      <c r="Q45" s="535">
        <v>0</v>
      </c>
      <c r="R45" s="535"/>
      <c r="S45" s="535">
        <v>0</v>
      </c>
      <c r="T45" s="535"/>
    </row>
    <row r="46" spans="1:20" ht="12.75">
      <c r="A46" s="31">
        <v>212</v>
      </c>
      <c r="B46" s="128" t="s">
        <v>27</v>
      </c>
      <c r="C46" s="223" t="s">
        <v>334</v>
      </c>
      <c r="D46" s="34">
        <v>123</v>
      </c>
      <c r="E46" s="49"/>
      <c r="F46" s="34">
        <v>7545</v>
      </c>
      <c r="G46" s="516"/>
      <c r="H46" s="49">
        <v>7615</v>
      </c>
      <c r="I46" s="49"/>
      <c r="J46" s="127">
        <v>8000</v>
      </c>
      <c r="K46" s="127">
        <v>7770.85</v>
      </c>
      <c r="L46" s="127">
        <v>8000</v>
      </c>
      <c r="M46" s="127">
        <v>103.04</v>
      </c>
      <c r="N46" s="83"/>
      <c r="O46" s="127">
        <v>103.04</v>
      </c>
      <c r="P46" s="127"/>
      <c r="Q46" s="127">
        <v>103.04</v>
      </c>
      <c r="R46" s="127"/>
      <c r="S46" s="127">
        <v>7963.55</v>
      </c>
      <c r="T46" s="127"/>
    </row>
    <row r="47" spans="1:20" ht="12.75">
      <c r="A47" s="31">
        <v>212</v>
      </c>
      <c r="B47" s="128" t="s">
        <v>16</v>
      </c>
      <c r="C47" s="223" t="s">
        <v>335</v>
      </c>
      <c r="D47" s="34">
        <v>3806</v>
      </c>
      <c r="E47" s="49"/>
      <c r="F47" s="34">
        <v>8033</v>
      </c>
      <c r="G47" s="516"/>
      <c r="H47" s="49">
        <v>12205</v>
      </c>
      <c r="I47" s="49"/>
      <c r="J47" s="127">
        <v>17000</v>
      </c>
      <c r="K47" s="127">
        <v>15685.57</v>
      </c>
      <c r="L47" s="127">
        <v>17000</v>
      </c>
      <c r="M47" s="127">
        <v>3869.83</v>
      </c>
      <c r="N47" s="83"/>
      <c r="O47" s="127">
        <v>8970.34</v>
      </c>
      <c r="P47" s="127"/>
      <c r="Q47" s="127">
        <v>16521.32</v>
      </c>
      <c r="R47" s="127"/>
      <c r="S47" s="127">
        <v>23954.33</v>
      </c>
      <c r="T47" s="127"/>
    </row>
    <row r="48" spans="1:20" ht="12.75">
      <c r="A48" s="31">
        <v>212</v>
      </c>
      <c r="B48" s="128" t="s">
        <v>51</v>
      </c>
      <c r="C48" s="223" t="s">
        <v>336</v>
      </c>
      <c r="D48" s="34">
        <v>1876</v>
      </c>
      <c r="E48" s="49"/>
      <c r="F48" s="34">
        <v>4297</v>
      </c>
      <c r="G48" s="516"/>
      <c r="H48" s="49">
        <v>7408</v>
      </c>
      <c r="I48" s="49"/>
      <c r="J48" s="127">
        <v>12000</v>
      </c>
      <c r="K48" s="127">
        <v>11958.28</v>
      </c>
      <c r="L48" s="127">
        <v>15000</v>
      </c>
      <c r="M48" s="127">
        <v>2352</v>
      </c>
      <c r="N48" s="83"/>
      <c r="O48" s="127">
        <v>5451</v>
      </c>
      <c r="P48" s="127"/>
      <c r="Q48" s="127">
        <v>8591</v>
      </c>
      <c r="R48" s="127"/>
      <c r="S48" s="127">
        <v>12034.5</v>
      </c>
      <c r="T48" s="127"/>
    </row>
    <row r="49" spans="1:20" ht="12.75">
      <c r="A49" s="31">
        <v>212</v>
      </c>
      <c r="B49" s="128" t="s">
        <v>51</v>
      </c>
      <c r="C49" s="223" t="s">
        <v>337</v>
      </c>
      <c r="D49" s="34">
        <v>0</v>
      </c>
      <c r="E49" s="49"/>
      <c r="F49" s="34">
        <v>0</v>
      </c>
      <c r="G49" s="516"/>
      <c r="H49" s="49">
        <v>0</v>
      </c>
      <c r="I49" s="49"/>
      <c r="J49" s="127">
        <v>0</v>
      </c>
      <c r="K49" s="127">
        <v>0</v>
      </c>
      <c r="L49" s="127">
        <v>0</v>
      </c>
      <c r="M49" s="127">
        <v>0</v>
      </c>
      <c r="N49" s="83"/>
      <c r="O49" s="127">
        <v>0</v>
      </c>
      <c r="P49" s="127"/>
      <c r="Q49" s="127">
        <v>0</v>
      </c>
      <c r="R49" s="127"/>
      <c r="S49" s="127">
        <v>0</v>
      </c>
      <c r="T49" s="127"/>
    </row>
    <row r="50" spans="1:20" ht="12.75">
      <c r="A50" s="104"/>
      <c r="B50" s="39"/>
      <c r="C50" s="39"/>
      <c r="D50" s="414"/>
      <c r="E50" s="529"/>
      <c r="F50" s="414"/>
      <c r="G50" s="231"/>
      <c r="H50" s="529"/>
      <c r="I50" s="529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</row>
    <row r="51" spans="1:20" s="534" customFormat="1" ht="12.75">
      <c r="A51" s="530" t="s">
        <v>338</v>
      </c>
      <c r="B51" s="531"/>
      <c r="C51" s="532"/>
      <c r="D51" s="176">
        <f>SUM(D52,D53,D54,D55,D56,D57,D59,D60,D61)</f>
        <v>12160</v>
      </c>
      <c r="E51" s="177">
        <v>23.61</v>
      </c>
      <c r="F51" s="176">
        <f>SUM(F52,F53,F54,F55,F56,F57,F59,F60,F61)</f>
        <v>37920</v>
      </c>
      <c r="G51" s="177">
        <v>63.29</v>
      </c>
      <c r="H51" s="176">
        <f>H52+H53+H54+H55+H56+H59+H60+H61+H57</f>
        <v>35782</v>
      </c>
      <c r="I51" s="177">
        <v>69.48</v>
      </c>
      <c r="J51" s="177">
        <f>J52+J53+J54+J55+J56+J57+J58+J59+J60+J61</f>
        <v>70050</v>
      </c>
      <c r="K51" s="556">
        <f>K52+K53+K54+K55+K56+K57+K58+K59+K60+K61</f>
        <v>75165.52</v>
      </c>
      <c r="L51" s="556">
        <f>SUM(L52:L61)</f>
        <v>71800</v>
      </c>
      <c r="M51" s="556">
        <f>SUM(M52:M61)</f>
        <v>22486.4</v>
      </c>
      <c r="N51" s="533">
        <f>M51/L51*100</f>
        <v>31.318105849582174</v>
      </c>
      <c r="O51" s="556">
        <f>SUM(O52:O61)</f>
        <v>43612.1</v>
      </c>
      <c r="P51" s="662">
        <f>O51/L51*100</f>
        <v>60.741086350974925</v>
      </c>
      <c r="Q51" s="556">
        <f>SUM(Q52:Q61)</f>
        <v>56570.880000000005</v>
      </c>
      <c r="R51" s="662">
        <f>Q52/L52*100</f>
        <v>57.3925</v>
      </c>
      <c r="S51" s="556">
        <f>SUM(S52:S61)</f>
        <v>83350.56</v>
      </c>
      <c r="T51" s="556"/>
    </row>
    <row r="52" spans="1:20" ht="12.75">
      <c r="A52" s="31">
        <v>221</v>
      </c>
      <c r="B52" s="128" t="s">
        <v>51</v>
      </c>
      <c r="C52" s="223" t="s">
        <v>339</v>
      </c>
      <c r="D52" s="478">
        <v>1911</v>
      </c>
      <c r="E52" s="557"/>
      <c r="F52" s="478">
        <v>5396</v>
      </c>
      <c r="G52" s="558"/>
      <c r="H52" s="557">
        <v>8599</v>
      </c>
      <c r="I52" s="557"/>
      <c r="J52" s="535">
        <v>20000</v>
      </c>
      <c r="K52" s="535">
        <v>18521.5</v>
      </c>
      <c r="L52" s="535">
        <v>20000</v>
      </c>
      <c r="M52" s="535">
        <v>5171.5</v>
      </c>
      <c r="N52" s="217"/>
      <c r="O52" s="535">
        <v>7672.5</v>
      </c>
      <c r="P52" s="535"/>
      <c r="Q52" s="535">
        <v>11478.5</v>
      </c>
      <c r="R52" s="535"/>
      <c r="S52" s="535">
        <v>23201.29</v>
      </c>
      <c r="T52" s="535"/>
    </row>
    <row r="53" spans="1:20" ht="12.75">
      <c r="A53" s="31">
        <v>222</v>
      </c>
      <c r="B53" s="128" t="s">
        <v>16</v>
      </c>
      <c r="C53" s="223" t="s">
        <v>340</v>
      </c>
      <c r="D53" s="34">
        <v>205</v>
      </c>
      <c r="E53" s="49"/>
      <c r="F53" s="34">
        <v>1260</v>
      </c>
      <c r="G53" s="516"/>
      <c r="H53" s="49">
        <v>1956</v>
      </c>
      <c r="I53" s="49"/>
      <c r="J53" s="535">
        <v>2000</v>
      </c>
      <c r="K53" s="535">
        <v>2370</v>
      </c>
      <c r="L53" s="535">
        <v>2000</v>
      </c>
      <c r="M53" s="535">
        <v>640</v>
      </c>
      <c r="N53" s="217"/>
      <c r="O53" s="535">
        <v>1150</v>
      </c>
      <c r="P53" s="535"/>
      <c r="Q53" s="535">
        <v>1745</v>
      </c>
      <c r="R53" s="535"/>
      <c r="S53" s="535">
        <v>2285</v>
      </c>
      <c r="T53" s="535"/>
    </row>
    <row r="54" spans="1:20" ht="12.75">
      <c r="A54" s="31">
        <v>223</v>
      </c>
      <c r="B54" s="128" t="s">
        <v>25</v>
      </c>
      <c r="C54" s="223" t="s">
        <v>341</v>
      </c>
      <c r="D54" s="34">
        <v>27</v>
      </c>
      <c r="E54" s="49"/>
      <c r="F54" s="34">
        <v>203</v>
      </c>
      <c r="G54" s="516"/>
      <c r="H54" s="49">
        <v>610</v>
      </c>
      <c r="I54" s="49"/>
      <c r="J54" s="535">
        <v>700</v>
      </c>
      <c r="K54" s="535">
        <v>710.5</v>
      </c>
      <c r="L54" s="535">
        <v>700</v>
      </c>
      <c r="M54" s="535">
        <v>156</v>
      </c>
      <c r="N54" s="217"/>
      <c r="O54" s="535">
        <v>537</v>
      </c>
      <c r="P54" s="535"/>
      <c r="Q54" s="535">
        <v>571</v>
      </c>
      <c r="R54" s="535"/>
      <c r="S54" s="535">
        <v>692</v>
      </c>
      <c r="T54" s="535"/>
    </row>
    <row r="55" spans="1:20" ht="12.75">
      <c r="A55" s="31">
        <v>223</v>
      </c>
      <c r="B55" s="47" t="s">
        <v>25</v>
      </c>
      <c r="C55" s="223" t="s">
        <v>342</v>
      </c>
      <c r="D55" s="34">
        <v>1260</v>
      </c>
      <c r="E55" s="49"/>
      <c r="F55" s="34">
        <v>1807</v>
      </c>
      <c r="G55" s="516"/>
      <c r="H55" s="49">
        <v>2705</v>
      </c>
      <c r="I55" s="49"/>
      <c r="J55" s="535">
        <v>5000</v>
      </c>
      <c r="K55" s="535">
        <v>5699.01</v>
      </c>
      <c r="L55" s="535">
        <v>7000</v>
      </c>
      <c r="M55" s="535">
        <v>2556.56</v>
      </c>
      <c r="N55" s="217"/>
      <c r="O55" s="535">
        <v>3261.17</v>
      </c>
      <c r="P55" s="535"/>
      <c r="Q55" s="535">
        <v>4038.91</v>
      </c>
      <c r="R55" s="535"/>
      <c r="S55" s="535">
        <v>5705.49</v>
      </c>
      <c r="T55" s="535"/>
    </row>
    <row r="56" spans="1:20" ht="12.75">
      <c r="A56" s="31">
        <v>222</v>
      </c>
      <c r="B56" s="47" t="s">
        <v>16</v>
      </c>
      <c r="C56" s="223" t="s">
        <v>343</v>
      </c>
      <c r="D56" s="34">
        <v>602</v>
      </c>
      <c r="E56" s="49"/>
      <c r="F56" s="34">
        <v>6202</v>
      </c>
      <c r="G56" s="516"/>
      <c r="H56" s="49">
        <v>0</v>
      </c>
      <c r="I56" s="49"/>
      <c r="J56" s="535">
        <v>0</v>
      </c>
      <c r="K56" s="535">
        <v>0</v>
      </c>
      <c r="L56" s="535">
        <v>0</v>
      </c>
      <c r="M56" s="535">
        <v>0</v>
      </c>
      <c r="N56" s="217"/>
      <c r="O56" s="535">
        <v>0</v>
      </c>
      <c r="P56" s="535"/>
      <c r="Q56" s="535">
        <v>0</v>
      </c>
      <c r="R56" s="535"/>
      <c r="S56" s="535">
        <v>0</v>
      </c>
      <c r="T56" s="535"/>
    </row>
    <row r="57" spans="1:20" ht="12.75">
      <c r="A57" s="31">
        <v>223</v>
      </c>
      <c r="B57" s="47" t="s">
        <v>27</v>
      </c>
      <c r="C57" s="223" t="s">
        <v>344</v>
      </c>
      <c r="D57" s="34"/>
      <c r="E57" s="49"/>
      <c r="F57" s="34">
        <v>5324</v>
      </c>
      <c r="G57" s="516"/>
      <c r="H57" s="49">
        <v>0</v>
      </c>
      <c r="I57" s="49"/>
      <c r="J57" s="535">
        <v>2250</v>
      </c>
      <c r="K57" s="559">
        <v>3868.36</v>
      </c>
      <c r="L57" s="535">
        <v>2000</v>
      </c>
      <c r="M57" s="559">
        <v>951.6</v>
      </c>
      <c r="N57" s="560"/>
      <c r="O57" s="559">
        <v>1394</v>
      </c>
      <c r="P57" s="559"/>
      <c r="Q57" s="559">
        <v>2134</v>
      </c>
      <c r="R57" s="559"/>
      <c r="S57" s="559">
        <v>2828.81</v>
      </c>
      <c r="T57" s="559"/>
    </row>
    <row r="58" spans="1:20" ht="12.75">
      <c r="A58" s="31">
        <v>223</v>
      </c>
      <c r="B58" s="47" t="s">
        <v>16</v>
      </c>
      <c r="C58" s="223" t="s">
        <v>345</v>
      </c>
      <c r="D58" s="34"/>
      <c r="E58" s="49"/>
      <c r="F58" s="34"/>
      <c r="G58" s="516"/>
      <c r="H58" s="49"/>
      <c r="I58" s="49"/>
      <c r="J58" s="535">
        <v>10000</v>
      </c>
      <c r="K58" s="559">
        <v>10396.44</v>
      </c>
      <c r="L58" s="559">
        <v>10000</v>
      </c>
      <c r="M58" s="559">
        <v>235.2</v>
      </c>
      <c r="N58" s="560"/>
      <c r="O58" s="559">
        <v>6923.11</v>
      </c>
      <c r="P58" s="559"/>
      <c r="Q58" s="559">
        <v>9285.89</v>
      </c>
      <c r="R58" s="559"/>
      <c r="S58" s="559">
        <v>11577.13</v>
      </c>
      <c r="T58" s="559"/>
    </row>
    <row r="59" spans="1:20" ht="12.75">
      <c r="A59" s="31">
        <v>223</v>
      </c>
      <c r="B59" s="47" t="s">
        <v>25</v>
      </c>
      <c r="C59" s="223" t="s">
        <v>346</v>
      </c>
      <c r="D59" s="49">
        <v>1029</v>
      </c>
      <c r="E59" s="114"/>
      <c r="F59" s="49">
        <v>3270</v>
      </c>
      <c r="G59" s="294"/>
      <c r="H59" s="114">
        <v>3831</v>
      </c>
      <c r="I59" s="114"/>
      <c r="J59" s="535">
        <v>5000</v>
      </c>
      <c r="K59" s="535">
        <v>6076.64</v>
      </c>
      <c r="L59" s="535">
        <v>5000</v>
      </c>
      <c r="M59" s="535">
        <v>1540.08</v>
      </c>
      <c r="N59" s="217"/>
      <c r="O59" s="535">
        <v>3496.84</v>
      </c>
      <c r="P59" s="535"/>
      <c r="Q59" s="535">
        <v>4373.78</v>
      </c>
      <c r="R59" s="535"/>
      <c r="S59" s="535">
        <v>6355.39</v>
      </c>
      <c r="T59" s="535"/>
    </row>
    <row r="60" spans="1:20" ht="12.75">
      <c r="A60" s="31">
        <v>223</v>
      </c>
      <c r="B60" s="47" t="s">
        <v>16</v>
      </c>
      <c r="C60" s="223" t="s">
        <v>347</v>
      </c>
      <c r="D60" s="49">
        <v>7126</v>
      </c>
      <c r="E60" s="49"/>
      <c r="F60" s="49">
        <v>14458</v>
      </c>
      <c r="G60" s="294"/>
      <c r="H60" s="49">
        <v>18081</v>
      </c>
      <c r="I60" s="49"/>
      <c r="J60" s="535">
        <v>25000</v>
      </c>
      <c r="K60" s="535">
        <v>27427.32</v>
      </c>
      <c r="L60" s="535">
        <v>25000</v>
      </c>
      <c r="M60" s="535">
        <v>11235.46</v>
      </c>
      <c r="N60" s="217"/>
      <c r="O60" s="535">
        <v>19177.48</v>
      </c>
      <c r="P60" s="535"/>
      <c r="Q60" s="535">
        <v>22943.8</v>
      </c>
      <c r="R60" s="535"/>
      <c r="S60" s="535">
        <v>30705.45</v>
      </c>
      <c r="T60" s="535"/>
    </row>
    <row r="61" spans="1:20" ht="12.75">
      <c r="A61" s="31">
        <v>229</v>
      </c>
      <c r="B61" s="128" t="s">
        <v>29</v>
      </c>
      <c r="C61" s="223" t="s">
        <v>348</v>
      </c>
      <c r="D61" s="49">
        <v>0</v>
      </c>
      <c r="E61" s="49"/>
      <c r="F61" s="49">
        <v>0</v>
      </c>
      <c r="G61" s="294"/>
      <c r="H61" s="49">
        <v>0</v>
      </c>
      <c r="I61" s="49"/>
      <c r="J61" s="535">
        <v>100</v>
      </c>
      <c r="K61" s="535">
        <v>95.75</v>
      </c>
      <c r="L61" s="535">
        <v>100</v>
      </c>
      <c r="M61" s="535">
        <v>0</v>
      </c>
      <c r="N61" s="217"/>
      <c r="O61" s="535">
        <v>0</v>
      </c>
      <c r="P61" s="535"/>
      <c r="Q61" s="535">
        <v>0</v>
      </c>
      <c r="R61" s="535"/>
      <c r="S61" s="535">
        <v>0</v>
      </c>
      <c r="T61" s="535"/>
    </row>
    <row r="62" spans="1:20" ht="12.75">
      <c r="A62" s="104"/>
      <c r="B62" s="39"/>
      <c r="C62" s="39"/>
      <c r="D62" s="133"/>
      <c r="E62" s="529"/>
      <c r="F62" s="133"/>
      <c r="G62" s="230"/>
      <c r="H62" s="529"/>
      <c r="I62" s="529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</row>
    <row r="63" spans="1:20" s="534" customFormat="1" ht="12.75">
      <c r="A63" s="530" t="s">
        <v>349</v>
      </c>
      <c r="B63" s="531"/>
      <c r="C63" s="532"/>
      <c r="D63" s="176">
        <f>SUM(D64,D68)</f>
        <v>131</v>
      </c>
      <c r="E63" s="177">
        <v>22.98</v>
      </c>
      <c r="F63" s="176" t="e">
        <f>SUM(F64,F65,F66,F68,#REF!)</f>
        <v>#REF!</v>
      </c>
      <c r="G63" s="177">
        <v>181.05</v>
      </c>
      <c r="H63" s="176" t="e">
        <f>SUM(H64,H65,H66,H68,#REF!)</f>
        <v>#REF!</v>
      </c>
      <c r="I63" s="177">
        <v>673.16</v>
      </c>
      <c r="J63" s="177">
        <f>J64+J65+J66+J68+J69</f>
        <v>1254</v>
      </c>
      <c r="K63" s="177">
        <f>K64+K65+K66+K67+K68+K69</f>
        <v>1353.1200000000001</v>
      </c>
      <c r="L63" s="177">
        <f>SUM(L64:L69)</f>
        <v>450</v>
      </c>
      <c r="M63" s="177">
        <f>SUM(M64:M69)</f>
        <v>233.51</v>
      </c>
      <c r="N63" s="140">
        <f>M63/L63*100</f>
        <v>51.89111111111111</v>
      </c>
      <c r="O63" s="177">
        <f>SUM(O64:O69)</f>
        <v>307.91</v>
      </c>
      <c r="P63" s="662">
        <f>O63/L63*100</f>
        <v>68.42444444444446</v>
      </c>
      <c r="Q63" s="177">
        <f>SUM(Q64:Q69)</f>
        <v>496.15999999999997</v>
      </c>
      <c r="R63" s="662">
        <f>Q64/L64*100</f>
        <v>65.64</v>
      </c>
      <c r="S63" s="177">
        <f>SUM(S64:S69)</f>
        <v>700.6700000000001</v>
      </c>
      <c r="T63" s="177"/>
    </row>
    <row r="64" spans="1:20" s="59" customFormat="1" ht="12.75">
      <c r="A64" s="129">
        <v>242</v>
      </c>
      <c r="B64" s="128"/>
      <c r="C64" s="223" t="s">
        <v>350</v>
      </c>
      <c r="D64" s="561">
        <v>3</v>
      </c>
      <c r="E64" s="561"/>
      <c r="F64" s="561">
        <v>6</v>
      </c>
      <c r="G64" s="202"/>
      <c r="H64" s="561">
        <v>23</v>
      </c>
      <c r="I64" s="561"/>
      <c r="J64" s="562">
        <v>100</v>
      </c>
      <c r="K64" s="562">
        <v>70.95</v>
      </c>
      <c r="L64" s="562">
        <v>100</v>
      </c>
      <c r="M64" s="562">
        <v>15.07</v>
      </c>
      <c r="N64" s="563"/>
      <c r="O64" s="562">
        <v>39.14</v>
      </c>
      <c r="P64" s="562"/>
      <c r="Q64" s="562">
        <v>65.64</v>
      </c>
      <c r="R64" s="562"/>
      <c r="S64" s="562">
        <v>83.65</v>
      </c>
      <c r="T64" s="562"/>
    </row>
    <row r="65" spans="1:20" s="59" customFormat="1" ht="12.75">
      <c r="A65" s="152">
        <v>242</v>
      </c>
      <c r="B65" s="125"/>
      <c r="C65" s="125" t="s">
        <v>351</v>
      </c>
      <c r="D65" s="34"/>
      <c r="E65" s="34"/>
      <c r="F65" s="34">
        <v>28</v>
      </c>
      <c r="G65" s="516"/>
      <c r="H65" s="34">
        <v>0</v>
      </c>
      <c r="I65" s="34"/>
      <c r="J65" s="562">
        <v>12</v>
      </c>
      <c r="K65" s="562">
        <v>12.93</v>
      </c>
      <c r="L65" s="562"/>
      <c r="M65" s="562">
        <v>0.85</v>
      </c>
      <c r="N65" s="563"/>
      <c r="O65" s="562">
        <v>2.15</v>
      </c>
      <c r="P65" s="562"/>
      <c r="Q65" s="562">
        <v>2.62</v>
      </c>
      <c r="R65" s="562"/>
      <c r="S65" s="562">
        <v>5.16</v>
      </c>
      <c r="T65" s="562"/>
    </row>
    <row r="66" spans="1:20" s="59" customFormat="1" ht="12.75">
      <c r="A66" s="152">
        <v>292</v>
      </c>
      <c r="B66" s="125" t="s">
        <v>31</v>
      </c>
      <c r="C66" s="537" t="s">
        <v>352</v>
      </c>
      <c r="D66" s="561"/>
      <c r="E66" s="561"/>
      <c r="F66" s="561">
        <v>0</v>
      </c>
      <c r="G66" s="202"/>
      <c r="H66" s="561">
        <v>328</v>
      </c>
      <c r="I66" s="561"/>
      <c r="J66" s="562">
        <v>700</v>
      </c>
      <c r="K66" s="562">
        <v>715.61</v>
      </c>
      <c r="L66" s="562">
        <v>0</v>
      </c>
      <c r="M66" s="562">
        <v>0</v>
      </c>
      <c r="N66" s="563"/>
      <c r="O66" s="562">
        <v>0</v>
      </c>
      <c r="P66" s="562"/>
      <c r="Q66" s="562">
        <v>0</v>
      </c>
      <c r="R66" s="562"/>
      <c r="S66" s="562">
        <v>0</v>
      </c>
      <c r="T66" s="562"/>
    </row>
    <row r="67" spans="1:20" s="59" customFormat="1" ht="12.75">
      <c r="A67" s="152">
        <v>292</v>
      </c>
      <c r="B67" s="125" t="s">
        <v>31</v>
      </c>
      <c r="C67" s="537" t="s">
        <v>353</v>
      </c>
      <c r="D67" s="561"/>
      <c r="E67" s="561"/>
      <c r="F67" s="561"/>
      <c r="G67" s="202"/>
      <c r="H67" s="561"/>
      <c r="I67" s="561"/>
      <c r="J67" s="562"/>
      <c r="K67" s="562">
        <v>107.98</v>
      </c>
      <c r="L67" s="562">
        <v>0</v>
      </c>
      <c r="M67" s="562">
        <v>0</v>
      </c>
      <c r="N67" s="563"/>
      <c r="O67" s="562">
        <v>0</v>
      </c>
      <c r="P67" s="562"/>
      <c r="Q67" s="562">
        <v>0</v>
      </c>
      <c r="R67" s="562"/>
      <c r="S67" s="562"/>
      <c r="T67" s="562"/>
    </row>
    <row r="68" spans="1:20" ht="12.75">
      <c r="A68" s="88">
        <v>292</v>
      </c>
      <c r="B68" s="89" t="s">
        <v>354</v>
      </c>
      <c r="C68" s="537" t="s">
        <v>355</v>
      </c>
      <c r="D68" s="564">
        <v>128</v>
      </c>
      <c r="E68" s="207"/>
      <c r="F68" s="564">
        <v>1026</v>
      </c>
      <c r="G68" s="565"/>
      <c r="H68" s="207">
        <v>3486</v>
      </c>
      <c r="I68" s="207"/>
      <c r="J68" s="525">
        <v>200</v>
      </c>
      <c r="K68" s="525">
        <v>204.45</v>
      </c>
      <c r="L68" s="525">
        <v>200</v>
      </c>
      <c r="M68" s="525">
        <v>217.59</v>
      </c>
      <c r="N68" s="526"/>
      <c r="O68" s="525">
        <v>266.62</v>
      </c>
      <c r="P68" s="525"/>
      <c r="Q68" s="525">
        <v>307.3</v>
      </c>
      <c r="R68" s="525"/>
      <c r="S68" s="525">
        <v>370.66</v>
      </c>
      <c r="T68" s="525"/>
    </row>
    <row r="69" spans="1:20" ht="12.75">
      <c r="A69" s="88">
        <v>292</v>
      </c>
      <c r="B69" s="89" t="s">
        <v>356</v>
      </c>
      <c r="C69" s="537" t="s">
        <v>357</v>
      </c>
      <c r="D69" s="564"/>
      <c r="E69" s="207"/>
      <c r="F69" s="564"/>
      <c r="G69" s="565"/>
      <c r="H69" s="207"/>
      <c r="I69" s="207"/>
      <c r="J69" s="525">
        <v>242</v>
      </c>
      <c r="K69" s="525">
        <v>241.2</v>
      </c>
      <c r="L69" s="525">
        <v>150</v>
      </c>
      <c r="M69" s="525">
        <v>0</v>
      </c>
      <c r="N69" s="526"/>
      <c r="O69" s="525">
        <v>0</v>
      </c>
      <c r="P69" s="525"/>
      <c r="Q69" s="525">
        <v>120.6</v>
      </c>
      <c r="R69" s="525"/>
      <c r="S69" s="525">
        <v>241.2</v>
      </c>
      <c r="T69" s="525"/>
    </row>
    <row r="70" spans="1:20" ht="12.75">
      <c r="A70" s="742" t="s">
        <v>358</v>
      </c>
      <c r="B70" s="742"/>
      <c r="C70" s="742"/>
      <c r="D70" s="566">
        <f>SUM(D44,D51,D63)</f>
        <v>18096</v>
      </c>
      <c r="E70" s="539">
        <v>18.27</v>
      </c>
      <c r="F70" s="566" t="e">
        <f>SUM(F44,F51,F63)</f>
        <v>#REF!</v>
      </c>
      <c r="G70" s="539">
        <v>54.01</v>
      </c>
      <c r="H70" s="566" t="e">
        <f>SUM(H44,H51,H63)</f>
        <v>#REF!</v>
      </c>
      <c r="I70" s="539">
        <v>67.48</v>
      </c>
      <c r="J70" s="567">
        <f>J63+J51+J44</f>
        <v>108304</v>
      </c>
      <c r="K70" s="567">
        <f>K44+K51+K63</f>
        <v>111933.34</v>
      </c>
      <c r="L70" s="567">
        <f>L63+L51+L44</f>
        <v>112250</v>
      </c>
      <c r="M70" s="567">
        <f>M63+M51+M44</f>
        <v>29044.78</v>
      </c>
      <c r="N70" s="568">
        <f>M70/L70*100</f>
        <v>25.87508240534521</v>
      </c>
      <c r="O70" s="567">
        <f>O63+O51+O44</f>
        <v>58444.39</v>
      </c>
      <c r="P70" s="661">
        <f>O70/L70*100</f>
        <v>52.06627171492205</v>
      </c>
      <c r="Q70" s="567">
        <f>Q63+Q51+Q44</f>
        <v>82282.40000000001</v>
      </c>
      <c r="R70" s="567">
        <f>Q70/L70*100</f>
        <v>73.30280623608019</v>
      </c>
      <c r="S70" s="567">
        <f>S63+S51+S44</f>
        <v>128003.61</v>
      </c>
      <c r="T70" s="567"/>
    </row>
    <row r="71" spans="1:20" ht="12.75">
      <c r="A71" s="569"/>
      <c r="B71" s="569"/>
      <c r="C71" s="39"/>
      <c r="D71" s="570"/>
      <c r="E71" s="211"/>
      <c r="F71" s="570"/>
      <c r="G71" s="319"/>
      <c r="H71" s="211"/>
      <c r="I71" s="211"/>
      <c r="J71" s="542"/>
      <c r="K71" s="542"/>
      <c r="L71" s="542"/>
      <c r="M71" s="542"/>
      <c r="N71" s="542"/>
      <c r="O71" s="542"/>
      <c r="P71" s="542"/>
      <c r="Q71" s="542"/>
      <c r="R71" s="542"/>
      <c r="S71" s="542"/>
      <c r="T71" s="542"/>
    </row>
    <row r="72" spans="1:20" ht="12.75">
      <c r="A72" s="569"/>
      <c r="B72" s="569"/>
      <c r="C72" s="39"/>
      <c r="D72" s="570"/>
      <c r="E72" s="211"/>
      <c r="F72" s="570"/>
      <c r="G72" s="319"/>
      <c r="H72" s="211"/>
      <c r="I72" s="211"/>
      <c r="J72" s="542"/>
      <c r="K72" s="542"/>
      <c r="L72" s="542"/>
      <c r="M72" s="542"/>
      <c r="N72" s="542"/>
      <c r="O72" s="542"/>
      <c r="P72" s="542"/>
      <c r="Q72" s="542"/>
      <c r="R72" s="542"/>
      <c r="S72" s="542"/>
      <c r="T72" s="542"/>
    </row>
    <row r="73" spans="1:20" ht="12.75">
      <c r="A73" s="569"/>
      <c r="B73" s="569"/>
      <c r="C73" s="39"/>
      <c r="D73" s="570"/>
      <c r="E73" s="211"/>
      <c r="F73" s="570"/>
      <c r="G73" s="319"/>
      <c r="H73" s="211"/>
      <c r="I73" s="211"/>
      <c r="J73" s="542"/>
      <c r="K73" s="542"/>
      <c r="L73" s="542"/>
      <c r="M73" s="542"/>
      <c r="N73" s="542"/>
      <c r="O73" s="542"/>
      <c r="P73" s="542"/>
      <c r="Q73" s="542"/>
      <c r="R73" s="542"/>
      <c r="S73" s="542"/>
      <c r="T73" s="542"/>
    </row>
    <row r="74" spans="1:20" ht="12.75">
      <c r="A74" s="569"/>
      <c r="B74" s="569"/>
      <c r="C74" s="39"/>
      <c r="D74" s="570"/>
      <c r="E74" s="211"/>
      <c r="F74" s="570"/>
      <c r="G74" s="319"/>
      <c r="H74" s="211"/>
      <c r="I74" s="211"/>
      <c r="J74" s="542"/>
      <c r="K74" s="542"/>
      <c r="L74" s="542"/>
      <c r="M74" s="542"/>
      <c r="N74" s="542"/>
      <c r="O74" s="542"/>
      <c r="P74" s="542"/>
      <c r="Q74" s="542"/>
      <c r="R74" s="542"/>
      <c r="S74" s="542"/>
      <c r="T74" s="542"/>
    </row>
    <row r="75" spans="1:20" ht="12.75">
      <c r="A75" s="569"/>
      <c r="B75" s="569"/>
      <c r="C75" s="39"/>
      <c r="D75" s="570"/>
      <c r="E75" s="211"/>
      <c r="F75" s="570"/>
      <c r="G75" s="319"/>
      <c r="H75" s="211"/>
      <c r="I75" s="211"/>
      <c r="J75" s="542"/>
      <c r="K75" s="542"/>
      <c r="L75" s="542"/>
      <c r="M75" s="542"/>
      <c r="N75" s="542"/>
      <c r="O75" s="542"/>
      <c r="P75" s="542"/>
      <c r="Q75" s="542"/>
      <c r="R75" s="542"/>
      <c r="S75" s="542"/>
      <c r="T75" s="542"/>
    </row>
    <row r="76" spans="1:20" ht="12.75">
      <c r="A76" s="569"/>
      <c r="B76" s="569"/>
      <c r="C76" s="39"/>
      <c r="D76" s="570"/>
      <c r="E76" s="211"/>
      <c r="F76" s="570"/>
      <c r="G76" s="319"/>
      <c r="H76" s="211"/>
      <c r="I76" s="211"/>
      <c r="J76" s="542"/>
      <c r="K76" s="542"/>
      <c r="L76" s="542"/>
      <c r="M76" s="542"/>
      <c r="N76" s="542"/>
      <c r="O76" s="542"/>
      <c r="P76" s="542"/>
      <c r="Q76" s="542"/>
      <c r="R76" s="542"/>
      <c r="S76" s="542"/>
      <c r="T76" s="542"/>
    </row>
    <row r="77" spans="1:20" ht="12.75">
      <c r="A77" s="569"/>
      <c r="B77" s="569"/>
      <c r="C77" s="39"/>
      <c r="D77" s="570"/>
      <c r="E77" s="211"/>
      <c r="F77" s="570"/>
      <c r="G77" s="319"/>
      <c r="H77" s="211"/>
      <c r="I77" s="211"/>
      <c r="J77" s="542"/>
      <c r="K77" s="542"/>
      <c r="L77" s="542"/>
      <c r="M77" s="542"/>
      <c r="N77" s="542"/>
      <c r="O77" s="542"/>
      <c r="P77" s="542"/>
      <c r="Q77" s="542"/>
      <c r="R77" s="542"/>
      <c r="S77" s="542"/>
      <c r="T77" s="542"/>
    </row>
    <row r="78" spans="1:20" ht="12.75">
      <c r="A78" s="569"/>
      <c r="B78" s="569"/>
      <c r="C78" s="39"/>
      <c r="D78" s="570"/>
      <c r="E78" s="211"/>
      <c r="F78" s="570"/>
      <c r="G78" s="319"/>
      <c r="H78" s="211"/>
      <c r="I78" s="211"/>
      <c r="J78" s="542"/>
      <c r="K78" s="542"/>
      <c r="L78" s="542"/>
      <c r="M78" s="542"/>
      <c r="N78" s="542"/>
      <c r="O78" s="542"/>
      <c r="P78" s="542"/>
      <c r="Q78" s="542"/>
      <c r="R78" s="542"/>
      <c r="S78" s="542"/>
      <c r="T78" s="542"/>
    </row>
    <row r="79" spans="1:20" ht="12.75">
      <c r="A79" s="569"/>
      <c r="B79" s="569"/>
      <c r="C79" s="39"/>
      <c r="D79" s="570"/>
      <c r="E79" s="211"/>
      <c r="F79" s="570"/>
      <c r="G79" s="319"/>
      <c r="H79" s="211"/>
      <c r="I79" s="211"/>
      <c r="J79" s="542"/>
      <c r="K79" s="542"/>
      <c r="L79" s="542"/>
      <c r="M79" s="542"/>
      <c r="N79" s="542"/>
      <c r="O79" s="542"/>
      <c r="P79" s="542"/>
      <c r="Q79" s="542"/>
      <c r="R79" s="542"/>
      <c r="S79" s="542"/>
      <c r="T79" s="542"/>
    </row>
    <row r="80" spans="1:20" ht="12.75">
      <c r="A80" s="569"/>
      <c r="B80" s="569"/>
      <c r="C80" s="39"/>
      <c r="D80" s="570"/>
      <c r="E80" s="211"/>
      <c r="F80" s="570"/>
      <c r="G80" s="319"/>
      <c r="H80" s="211"/>
      <c r="I80" s="211"/>
      <c r="J80" s="542"/>
      <c r="K80" s="542"/>
      <c r="L80" s="542"/>
      <c r="M80" s="542"/>
      <c r="N80" s="542"/>
      <c r="O80" s="542"/>
      <c r="P80" s="542"/>
      <c r="Q80" s="542"/>
      <c r="R80" s="542"/>
      <c r="S80" s="542"/>
      <c r="T80" s="542"/>
    </row>
    <row r="81" spans="1:20" ht="12.75">
      <c r="A81" s="569"/>
      <c r="B81" s="569"/>
      <c r="C81" s="39"/>
      <c r="D81" s="570"/>
      <c r="E81" s="211"/>
      <c r="F81" s="570"/>
      <c r="G81" s="319"/>
      <c r="H81" s="211"/>
      <c r="I81" s="211"/>
      <c r="J81" s="542"/>
      <c r="K81" s="542"/>
      <c r="L81" s="542"/>
      <c r="M81" s="542"/>
      <c r="N81" s="542"/>
      <c r="O81" s="542"/>
      <c r="P81" s="542"/>
      <c r="Q81" s="542"/>
      <c r="R81" s="542"/>
      <c r="S81" s="542"/>
      <c r="T81" s="542"/>
    </row>
    <row r="82" spans="1:20" ht="12.75">
      <c r="A82" s="569"/>
      <c r="B82" s="569"/>
      <c r="C82" s="39"/>
      <c r="D82" s="570"/>
      <c r="E82" s="211"/>
      <c r="F82" s="570"/>
      <c r="G82" s="319"/>
      <c r="H82" s="211"/>
      <c r="I82" s="211"/>
      <c r="J82" s="542"/>
      <c r="K82" s="542"/>
      <c r="L82" s="542"/>
      <c r="M82" s="542"/>
      <c r="N82" s="542"/>
      <c r="O82" s="542"/>
      <c r="P82" s="542"/>
      <c r="Q82" s="542"/>
      <c r="R82" s="542"/>
      <c r="S82" s="542"/>
      <c r="T82" s="542"/>
    </row>
    <row r="83" spans="1:20" ht="12.75">
      <c r="A83" s="569"/>
      <c r="B83" s="569"/>
      <c r="C83" s="39"/>
      <c r="D83" s="570"/>
      <c r="E83" s="211"/>
      <c r="F83" s="570"/>
      <c r="G83" s="319"/>
      <c r="H83" s="211"/>
      <c r="I83" s="211"/>
      <c r="J83" s="542"/>
      <c r="K83" s="542"/>
      <c r="L83" s="542"/>
      <c r="M83" s="542"/>
      <c r="N83" s="542"/>
      <c r="O83" s="542"/>
      <c r="P83" s="542"/>
      <c r="Q83" s="542"/>
      <c r="R83" s="542"/>
      <c r="S83" s="542"/>
      <c r="T83" s="542"/>
    </row>
    <row r="84" spans="1:20" ht="12.75">
      <c r="A84" s="569"/>
      <c r="B84" s="569"/>
      <c r="C84" s="39"/>
      <c r="D84" s="570"/>
      <c r="E84" s="211"/>
      <c r="F84" s="570"/>
      <c r="G84" s="319"/>
      <c r="H84" s="211"/>
      <c r="I84" s="211"/>
      <c r="J84" s="542"/>
      <c r="K84" s="542"/>
      <c r="L84" s="542"/>
      <c r="M84" s="542"/>
      <c r="N84" s="542"/>
      <c r="O84" s="542"/>
      <c r="P84" s="542"/>
      <c r="Q84" s="542"/>
      <c r="R84" s="542"/>
      <c r="S84" s="542"/>
      <c r="T84" s="542"/>
    </row>
    <row r="85" spans="1:20" ht="12.75">
      <c r="A85" s="569"/>
      <c r="B85" s="569"/>
      <c r="C85" s="39"/>
      <c r="D85" s="570"/>
      <c r="E85" s="211"/>
      <c r="F85" s="570"/>
      <c r="G85" s="319"/>
      <c r="H85" s="211"/>
      <c r="I85" s="211"/>
      <c r="J85" s="542"/>
      <c r="K85" s="542"/>
      <c r="L85" s="542"/>
      <c r="M85" s="542"/>
      <c r="N85" s="542"/>
      <c r="O85" s="542"/>
      <c r="P85" s="542"/>
      <c r="Q85" s="542"/>
      <c r="R85" s="542"/>
      <c r="S85" s="542"/>
      <c r="T85" s="542"/>
    </row>
    <row r="86" spans="1:20" ht="12.75">
      <c r="A86" s="569"/>
      <c r="B86" s="569"/>
      <c r="C86" s="39"/>
      <c r="D86" s="570"/>
      <c r="E86" s="211"/>
      <c r="F86" s="570"/>
      <c r="G86" s="319"/>
      <c r="H86" s="211"/>
      <c r="I86" s="211"/>
      <c r="J86" s="542"/>
      <c r="K86" s="542"/>
      <c r="L86" s="542"/>
      <c r="M86" s="542"/>
      <c r="N86" s="542"/>
      <c r="O86" s="542"/>
      <c r="P86" s="542"/>
      <c r="Q86" s="542"/>
      <c r="R86" s="542"/>
      <c r="S86" s="542"/>
      <c r="T86" s="542"/>
    </row>
    <row r="87" spans="1:20" ht="12.75">
      <c r="A87" s="569"/>
      <c r="B87" s="569"/>
      <c r="C87" s="39"/>
      <c r="D87" s="570"/>
      <c r="E87" s="211"/>
      <c r="F87" s="570"/>
      <c r="G87" s="319"/>
      <c r="H87" s="211"/>
      <c r="I87" s="211"/>
      <c r="J87" s="542"/>
      <c r="K87" s="542"/>
      <c r="L87" s="542"/>
      <c r="M87" s="542"/>
      <c r="N87" s="542"/>
      <c r="O87" s="542"/>
      <c r="P87" s="542"/>
      <c r="Q87" s="542"/>
      <c r="R87" s="542"/>
      <c r="S87" s="542"/>
      <c r="T87" s="542"/>
    </row>
    <row r="88" spans="1:9" ht="15.75">
      <c r="A88" s="569"/>
      <c r="B88" s="569"/>
      <c r="C88" s="39"/>
      <c r="D88" s="570"/>
      <c r="E88" s="211"/>
      <c r="F88" s="570"/>
      <c r="G88" s="319"/>
      <c r="H88" s="211"/>
      <c r="I88" s="571" t="s">
        <v>359</v>
      </c>
    </row>
    <row r="89" spans="1:20" ht="12.75">
      <c r="A89" s="569"/>
      <c r="B89" s="569"/>
      <c r="C89" s="39"/>
      <c r="D89" s="570"/>
      <c r="E89" s="211"/>
      <c r="F89" s="570"/>
      <c r="G89" s="319"/>
      <c r="H89" s="211"/>
      <c r="I89" s="211"/>
      <c r="J89" s="542"/>
      <c r="K89" s="542"/>
      <c r="L89" s="542"/>
      <c r="M89" s="542"/>
      <c r="N89" s="542"/>
      <c r="O89" s="542"/>
      <c r="P89" s="542"/>
      <c r="Q89" s="542"/>
      <c r="R89" s="542"/>
      <c r="S89" s="542"/>
      <c r="T89" s="542"/>
    </row>
    <row r="90" spans="1:20" ht="25.5">
      <c r="A90" s="504" t="s">
        <v>309</v>
      </c>
      <c r="B90" s="505"/>
      <c r="C90" s="506"/>
      <c r="D90" s="507" t="s">
        <v>4</v>
      </c>
      <c r="E90" s="508" t="s">
        <v>5</v>
      </c>
      <c r="F90" s="507" t="s">
        <v>6</v>
      </c>
      <c r="G90" s="508" t="s">
        <v>5</v>
      </c>
      <c r="H90" s="507" t="s">
        <v>7</v>
      </c>
      <c r="I90" s="508" t="s">
        <v>5</v>
      </c>
      <c r="J90" s="17" t="s">
        <v>8</v>
      </c>
      <c r="K90" s="18" t="s">
        <v>9</v>
      </c>
      <c r="L90" s="19">
        <v>2014</v>
      </c>
      <c r="M90" s="18" t="s">
        <v>10</v>
      </c>
      <c r="N90" s="20" t="s">
        <v>5</v>
      </c>
      <c r="O90" s="18" t="s">
        <v>11</v>
      </c>
      <c r="P90" s="20" t="s">
        <v>5</v>
      </c>
      <c r="Q90" s="18" t="s">
        <v>12</v>
      </c>
      <c r="R90" s="20" t="s">
        <v>5</v>
      </c>
      <c r="S90" s="18" t="s">
        <v>9</v>
      </c>
      <c r="T90" s="20" t="s">
        <v>5</v>
      </c>
    </row>
    <row r="91" spans="1:20" s="224" customFormat="1" ht="12.75">
      <c r="A91" s="530" t="s">
        <v>360</v>
      </c>
      <c r="B91" s="531"/>
      <c r="C91" s="532"/>
      <c r="D91" s="176" t="e">
        <f>SUM(D92,D94,D96,D97,D98,D99,D100,#REF!,#REF!,D101,D102,D103,D108,D109)</f>
        <v>#REF!</v>
      </c>
      <c r="E91" s="177">
        <v>26.03</v>
      </c>
      <c r="F91" s="176" t="e">
        <f>SUM(F92,F94,F96,F97,F98,F99,F100,#REF!,#REF!,F101,F102,F103,F108,F109)</f>
        <v>#REF!</v>
      </c>
      <c r="G91" s="177">
        <v>52.36</v>
      </c>
      <c r="H91" s="176" t="e">
        <f>H92+H94+H96+H97+H98+H99+H100+#REF!+#REF!+H101+H102+H103+H108+H109+#REF!+#REF!</f>
        <v>#REF!</v>
      </c>
      <c r="I91" s="177">
        <v>77.29</v>
      </c>
      <c r="J91" s="553">
        <f>SUM(J92:J115)</f>
        <v>544865.77</v>
      </c>
      <c r="K91" s="177">
        <f>SUM(SUM(K92:K115))</f>
        <v>551319.73</v>
      </c>
      <c r="L91" s="177">
        <f>SUM(L92:L115)</f>
        <v>574950</v>
      </c>
      <c r="M91" s="177">
        <f>SUM(M92:M115)</f>
        <v>171990.23000000004</v>
      </c>
      <c r="N91" s="140">
        <f>M91/L91*100</f>
        <v>29.91394556048353</v>
      </c>
      <c r="O91" s="177">
        <f>SUM(O92:O116)</f>
        <v>331183.97000000003</v>
      </c>
      <c r="P91" s="662">
        <f>O91/L91*100</f>
        <v>57.60222106270111</v>
      </c>
      <c r="Q91" s="177">
        <f>SUM(Q92:Q116)</f>
        <v>473945.17000000004</v>
      </c>
      <c r="R91" s="177">
        <f>Q91/L91*100</f>
        <v>82.43241499260806</v>
      </c>
      <c r="S91" s="177">
        <f>SUM(S93:S116)</f>
        <v>669297.2599999999</v>
      </c>
      <c r="T91" s="177"/>
    </row>
    <row r="92" spans="1:20" s="224" customFormat="1" ht="12.75">
      <c r="A92" s="129">
        <v>312</v>
      </c>
      <c r="B92" s="128" t="s">
        <v>354</v>
      </c>
      <c r="C92" s="223" t="s">
        <v>361</v>
      </c>
      <c r="D92" s="572"/>
      <c r="E92" s="34"/>
      <c r="F92" s="34">
        <v>650</v>
      </c>
      <c r="G92" s="573"/>
      <c r="H92" s="34">
        <v>650</v>
      </c>
      <c r="I92" s="34"/>
      <c r="J92" s="121">
        <v>500</v>
      </c>
      <c r="K92" s="121">
        <v>500</v>
      </c>
      <c r="L92" s="121">
        <v>400</v>
      </c>
      <c r="M92" s="121">
        <v>0</v>
      </c>
      <c r="N92" s="36"/>
      <c r="O92" s="121">
        <v>0</v>
      </c>
      <c r="P92" s="121"/>
      <c r="Q92" s="121">
        <v>0</v>
      </c>
      <c r="R92" s="121"/>
      <c r="S92" s="121">
        <v>0</v>
      </c>
      <c r="T92" s="121"/>
    </row>
    <row r="93" spans="1:20" s="224" customFormat="1" ht="12.75">
      <c r="A93" s="129">
        <v>312</v>
      </c>
      <c r="B93" s="128" t="s">
        <v>354</v>
      </c>
      <c r="C93" s="223" t="s">
        <v>429</v>
      </c>
      <c r="D93" s="572"/>
      <c r="E93" s="34"/>
      <c r="F93" s="34"/>
      <c r="G93" s="573"/>
      <c r="H93" s="34"/>
      <c r="I93" s="34"/>
      <c r="J93" s="121">
        <v>0</v>
      </c>
      <c r="K93" s="121">
        <v>0</v>
      </c>
      <c r="L93" s="121">
        <v>250</v>
      </c>
      <c r="M93" s="121">
        <v>0</v>
      </c>
      <c r="N93" s="36"/>
      <c r="O93" s="121">
        <v>0</v>
      </c>
      <c r="P93" s="121"/>
      <c r="Q93" s="121">
        <v>0</v>
      </c>
      <c r="R93" s="121"/>
      <c r="S93" s="121">
        <v>0</v>
      </c>
      <c r="T93" s="121"/>
    </row>
    <row r="94" spans="1:20" s="224" customFormat="1" ht="12.75">
      <c r="A94" s="129">
        <v>312</v>
      </c>
      <c r="B94" s="128" t="s">
        <v>25</v>
      </c>
      <c r="C94" s="223" t="s">
        <v>362</v>
      </c>
      <c r="D94" s="34">
        <v>98214</v>
      </c>
      <c r="E94" s="34"/>
      <c r="F94" s="34">
        <v>196428</v>
      </c>
      <c r="G94" s="516"/>
      <c r="H94" s="34">
        <v>294642</v>
      </c>
      <c r="I94" s="34"/>
      <c r="J94" s="121">
        <v>435707</v>
      </c>
      <c r="K94" s="121">
        <v>435707</v>
      </c>
      <c r="L94" s="121">
        <v>435000</v>
      </c>
      <c r="M94" s="121">
        <v>123995</v>
      </c>
      <c r="N94" s="36"/>
      <c r="O94" s="121">
        <v>247988</v>
      </c>
      <c r="P94" s="121"/>
      <c r="Q94" s="121">
        <v>371981</v>
      </c>
      <c r="R94" s="121"/>
      <c r="S94" s="121">
        <v>494935</v>
      </c>
      <c r="T94" s="121"/>
    </row>
    <row r="95" spans="1:20" s="224" customFormat="1" ht="12.75">
      <c r="A95" s="129">
        <v>312</v>
      </c>
      <c r="B95" s="128" t="s">
        <v>25</v>
      </c>
      <c r="C95" s="223" t="s">
        <v>363</v>
      </c>
      <c r="D95" s="34"/>
      <c r="E95" s="34"/>
      <c r="F95" s="34"/>
      <c r="G95" s="516"/>
      <c r="H95" s="34"/>
      <c r="I95" s="34"/>
      <c r="J95" s="121">
        <v>6447</v>
      </c>
      <c r="K95" s="121">
        <v>6447</v>
      </c>
      <c r="L95" s="121">
        <v>0</v>
      </c>
      <c r="M95" s="121">
        <v>0</v>
      </c>
      <c r="N95" s="36"/>
      <c r="O95" s="121"/>
      <c r="P95" s="121"/>
      <c r="Q95" s="121">
        <v>0</v>
      </c>
      <c r="R95" s="121"/>
      <c r="S95" s="121">
        <v>0</v>
      </c>
      <c r="T95" s="121"/>
    </row>
    <row r="96" spans="1:20" s="224" customFormat="1" ht="12.75">
      <c r="A96" s="129">
        <v>312</v>
      </c>
      <c r="B96" s="128" t="s">
        <v>25</v>
      </c>
      <c r="C96" s="223" t="s">
        <v>364</v>
      </c>
      <c r="D96" s="572"/>
      <c r="E96" s="34"/>
      <c r="F96" s="572"/>
      <c r="G96" s="573"/>
      <c r="H96" s="34">
        <v>3000</v>
      </c>
      <c r="I96" s="34"/>
      <c r="J96" s="121">
        <v>7332</v>
      </c>
      <c r="K96" s="121">
        <v>7332</v>
      </c>
      <c r="L96" s="121">
        <v>0</v>
      </c>
      <c r="M96" s="121">
        <v>0</v>
      </c>
      <c r="N96" s="36"/>
      <c r="O96" s="121"/>
      <c r="P96" s="121"/>
      <c r="Q96" s="121">
        <v>0</v>
      </c>
      <c r="R96" s="121"/>
      <c r="S96" s="121">
        <v>0</v>
      </c>
      <c r="T96" s="121"/>
    </row>
    <row r="97" spans="1:20" ht="12.75">
      <c r="A97" s="31">
        <v>312</v>
      </c>
      <c r="B97" s="47" t="s">
        <v>25</v>
      </c>
      <c r="C97" s="223" t="s">
        <v>365</v>
      </c>
      <c r="D97" s="49">
        <v>609</v>
      </c>
      <c r="E97" s="49"/>
      <c r="F97" s="49">
        <v>1218</v>
      </c>
      <c r="G97" s="294"/>
      <c r="H97" s="49">
        <v>1624</v>
      </c>
      <c r="I97" s="49"/>
      <c r="J97" s="127">
        <v>5038</v>
      </c>
      <c r="K97" s="127">
        <v>5038</v>
      </c>
      <c r="L97" s="127">
        <v>5000</v>
      </c>
      <c r="M97" s="127">
        <v>1221</v>
      </c>
      <c r="N97" s="83"/>
      <c r="O97" s="127">
        <v>2442</v>
      </c>
      <c r="P97" s="127"/>
      <c r="Q97" s="127">
        <v>3256</v>
      </c>
      <c r="R97" s="127"/>
      <c r="S97" s="127">
        <v>4720</v>
      </c>
      <c r="T97" s="127"/>
    </row>
    <row r="98" spans="1:20" ht="12.75">
      <c r="A98" s="31">
        <v>312</v>
      </c>
      <c r="B98" s="47" t="s">
        <v>25</v>
      </c>
      <c r="C98" s="223" t="s">
        <v>366</v>
      </c>
      <c r="D98" s="49">
        <v>1194</v>
      </c>
      <c r="E98" s="49"/>
      <c r="F98" s="49">
        <v>2388</v>
      </c>
      <c r="G98" s="294"/>
      <c r="H98" s="49">
        <v>3582</v>
      </c>
      <c r="I98" s="49"/>
      <c r="J98" s="127">
        <v>4800</v>
      </c>
      <c r="K98" s="127">
        <v>4789.29</v>
      </c>
      <c r="L98" s="127">
        <v>4800</v>
      </c>
      <c r="M98" s="127">
        <v>874</v>
      </c>
      <c r="N98" s="83"/>
      <c r="O98" s="127">
        <v>2382</v>
      </c>
      <c r="P98" s="127"/>
      <c r="Q98" s="127">
        <v>3665.63</v>
      </c>
      <c r="R98" s="127"/>
      <c r="S98" s="127">
        <v>4856.04</v>
      </c>
      <c r="T98" s="127"/>
    </row>
    <row r="99" spans="1:20" ht="12.75">
      <c r="A99" s="31">
        <v>312</v>
      </c>
      <c r="B99" s="47" t="s">
        <v>25</v>
      </c>
      <c r="C99" s="223" t="s">
        <v>367</v>
      </c>
      <c r="D99" s="557">
        <v>4774</v>
      </c>
      <c r="E99" s="557"/>
      <c r="F99" s="49">
        <v>9641</v>
      </c>
      <c r="G99" s="574"/>
      <c r="H99" s="557">
        <v>11276</v>
      </c>
      <c r="I99" s="557"/>
      <c r="J99" s="535">
        <v>5500</v>
      </c>
      <c r="K99" s="535">
        <v>4762</v>
      </c>
      <c r="L99" s="535">
        <v>5000</v>
      </c>
      <c r="M99" s="535">
        <v>1142.15</v>
      </c>
      <c r="N99" s="217"/>
      <c r="O99" s="535">
        <v>2665.6</v>
      </c>
      <c r="P99" s="535"/>
      <c r="Q99" s="535">
        <v>4967.43</v>
      </c>
      <c r="R99" s="535"/>
      <c r="S99" s="535">
        <v>7739.33</v>
      </c>
      <c r="T99" s="535"/>
    </row>
    <row r="100" spans="1:20" s="59" customFormat="1" ht="12.75">
      <c r="A100" s="129">
        <v>312</v>
      </c>
      <c r="B100" s="128" t="s">
        <v>25</v>
      </c>
      <c r="C100" s="223" t="s">
        <v>368</v>
      </c>
      <c r="D100" s="225"/>
      <c r="E100" s="34"/>
      <c r="F100" s="225">
        <v>3015</v>
      </c>
      <c r="G100" s="575"/>
      <c r="H100" s="34">
        <v>3015</v>
      </c>
      <c r="I100" s="34"/>
      <c r="J100" s="121">
        <v>10967</v>
      </c>
      <c r="K100" s="121">
        <v>10967</v>
      </c>
      <c r="L100" s="121">
        <v>10000</v>
      </c>
      <c r="M100" s="121">
        <v>3255</v>
      </c>
      <c r="N100" s="36"/>
      <c r="O100" s="121">
        <v>6510</v>
      </c>
      <c r="P100" s="121"/>
      <c r="Q100" s="121">
        <v>6510</v>
      </c>
      <c r="R100" s="121"/>
      <c r="S100" s="121">
        <v>11890</v>
      </c>
      <c r="T100" s="121"/>
    </row>
    <row r="101" spans="1:20" s="59" customFormat="1" ht="12.75">
      <c r="A101" s="129">
        <v>312</v>
      </c>
      <c r="B101" s="128" t="s">
        <v>25</v>
      </c>
      <c r="C101" s="223" t="s">
        <v>369</v>
      </c>
      <c r="D101" s="576">
        <v>1164</v>
      </c>
      <c r="E101" s="564"/>
      <c r="F101" s="576">
        <v>2328</v>
      </c>
      <c r="G101" s="577"/>
      <c r="H101" s="564">
        <v>2328</v>
      </c>
      <c r="I101" s="564"/>
      <c r="J101" s="578">
        <v>3000</v>
      </c>
      <c r="K101" s="578">
        <v>3000</v>
      </c>
      <c r="L101" s="578">
        <v>3500</v>
      </c>
      <c r="M101" s="578">
        <v>900</v>
      </c>
      <c r="N101" s="579"/>
      <c r="O101" s="578">
        <v>1800</v>
      </c>
      <c r="P101" s="578"/>
      <c r="Q101" s="578">
        <v>1800</v>
      </c>
      <c r="R101" s="578"/>
      <c r="S101" s="578">
        <v>3488</v>
      </c>
      <c r="T101" s="578"/>
    </row>
    <row r="102" spans="1:20" s="59" customFormat="1" ht="12.75" customHeight="1">
      <c r="A102" s="129">
        <v>312</v>
      </c>
      <c r="B102" s="128" t="s">
        <v>25</v>
      </c>
      <c r="C102" s="223" t="s">
        <v>370</v>
      </c>
      <c r="D102" s="576">
        <v>2360</v>
      </c>
      <c r="E102" s="564"/>
      <c r="F102" s="576">
        <v>4720</v>
      </c>
      <c r="G102" s="577"/>
      <c r="H102" s="564">
        <v>4720</v>
      </c>
      <c r="I102" s="564"/>
      <c r="J102" s="578">
        <v>8138</v>
      </c>
      <c r="K102" s="578">
        <v>8138</v>
      </c>
      <c r="L102" s="578">
        <v>8000</v>
      </c>
      <c r="M102" s="578">
        <v>2139</v>
      </c>
      <c r="N102" s="579"/>
      <c r="O102" s="578">
        <v>5134</v>
      </c>
      <c r="P102" s="578"/>
      <c r="Q102" s="578">
        <v>5134</v>
      </c>
      <c r="R102" s="578"/>
      <c r="S102" s="578">
        <v>8403</v>
      </c>
      <c r="T102" s="578"/>
    </row>
    <row r="103" spans="1:20" s="59" customFormat="1" ht="12.75">
      <c r="A103" s="129">
        <v>312</v>
      </c>
      <c r="B103" s="128" t="s">
        <v>25</v>
      </c>
      <c r="C103" s="223" t="s">
        <v>371</v>
      </c>
      <c r="D103" s="225">
        <v>286</v>
      </c>
      <c r="E103" s="34"/>
      <c r="F103" s="225">
        <v>484</v>
      </c>
      <c r="G103" s="575"/>
      <c r="H103" s="34">
        <v>660</v>
      </c>
      <c r="I103" s="34"/>
      <c r="J103" s="121">
        <v>1500</v>
      </c>
      <c r="K103" s="121">
        <v>1824.15</v>
      </c>
      <c r="L103" s="121">
        <v>1500</v>
      </c>
      <c r="M103" s="121">
        <v>490.98</v>
      </c>
      <c r="N103" s="36"/>
      <c r="O103" s="121">
        <v>796.74</v>
      </c>
      <c r="P103" s="121"/>
      <c r="Q103" s="121">
        <v>1384.74</v>
      </c>
      <c r="R103" s="121"/>
      <c r="S103" s="121">
        <v>2184.42</v>
      </c>
      <c r="T103" s="121"/>
    </row>
    <row r="104" spans="1:20" s="59" customFormat="1" ht="12.75">
      <c r="A104" s="129">
        <v>312</v>
      </c>
      <c r="B104" s="128" t="s">
        <v>25</v>
      </c>
      <c r="C104" s="223" t="s">
        <v>372</v>
      </c>
      <c r="D104" s="225"/>
      <c r="E104" s="34"/>
      <c r="F104" s="225"/>
      <c r="G104" s="575"/>
      <c r="H104" s="34"/>
      <c r="I104" s="34"/>
      <c r="J104" s="121">
        <v>3920</v>
      </c>
      <c r="K104" s="121">
        <v>3799.86</v>
      </c>
      <c r="L104" s="121">
        <v>0</v>
      </c>
      <c r="M104" s="121">
        <v>362.6</v>
      </c>
      <c r="N104" s="36"/>
      <c r="O104" s="121">
        <v>906.5</v>
      </c>
      <c r="P104" s="121"/>
      <c r="Q104" s="121">
        <v>1450.4</v>
      </c>
      <c r="R104" s="121"/>
      <c r="S104" s="121">
        <v>1530.07</v>
      </c>
      <c r="T104" s="121"/>
    </row>
    <row r="105" spans="1:20" s="59" customFormat="1" ht="12.75">
      <c r="A105" s="129">
        <v>312</v>
      </c>
      <c r="B105" s="128" t="s">
        <v>25</v>
      </c>
      <c r="C105" s="223" t="s">
        <v>373</v>
      </c>
      <c r="D105" s="225"/>
      <c r="E105" s="34"/>
      <c r="F105" s="225"/>
      <c r="G105" s="575"/>
      <c r="H105" s="34"/>
      <c r="I105" s="34"/>
      <c r="J105" s="121">
        <v>770</v>
      </c>
      <c r="K105" s="121">
        <v>737.65</v>
      </c>
      <c r="L105" s="121">
        <v>0</v>
      </c>
      <c r="M105" s="121">
        <v>156.5</v>
      </c>
      <c r="N105" s="36"/>
      <c r="O105" s="121">
        <v>296.3</v>
      </c>
      <c r="P105" s="121"/>
      <c r="Q105" s="121">
        <v>296.3</v>
      </c>
      <c r="R105" s="121"/>
      <c r="S105" s="121">
        <v>296.3</v>
      </c>
      <c r="T105" s="121"/>
    </row>
    <row r="106" spans="1:20" s="59" customFormat="1" ht="12.75">
      <c r="A106" s="129">
        <v>312</v>
      </c>
      <c r="B106" s="128" t="s">
        <v>25</v>
      </c>
      <c r="C106" s="223" t="s">
        <v>419</v>
      </c>
      <c r="D106" s="225"/>
      <c r="E106" s="34"/>
      <c r="F106" s="225"/>
      <c r="G106" s="575"/>
      <c r="H106" s="34"/>
      <c r="I106" s="34"/>
      <c r="J106" s="121"/>
      <c r="K106" s="121"/>
      <c r="L106" s="121"/>
      <c r="M106" s="121"/>
      <c r="N106" s="36"/>
      <c r="O106" s="121">
        <v>2324.78</v>
      </c>
      <c r="P106" s="121"/>
      <c r="Q106" s="121">
        <v>3741.64</v>
      </c>
      <c r="R106" s="121"/>
      <c r="S106" s="121">
        <v>5281</v>
      </c>
      <c r="T106" s="121"/>
    </row>
    <row r="107" spans="1:20" s="59" customFormat="1" ht="12.75">
      <c r="A107" s="129">
        <v>312</v>
      </c>
      <c r="B107" s="128" t="s">
        <v>25</v>
      </c>
      <c r="C107" s="223" t="s">
        <v>374</v>
      </c>
      <c r="D107" s="225"/>
      <c r="E107" s="34"/>
      <c r="F107" s="225"/>
      <c r="G107" s="575"/>
      <c r="H107" s="34"/>
      <c r="I107" s="34"/>
      <c r="J107" s="121">
        <v>1932</v>
      </c>
      <c r="K107" s="121">
        <v>1931.68</v>
      </c>
      <c r="L107" s="121">
        <v>0</v>
      </c>
      <c r="M107" s="121">
        <v>0</v>
      </c>
      <c r="N107" s="36"/>
      <c r="O107" s="121"/>
      <c r="P107" s="121"/>
      <c r="Q107" s="121">
        <v>0</v>
      </c>
      <c r="R107" s="121"/>
      <c r="S107" s="121">
        <v>0</v>
      </c>
      <c r="T107" s="121"/>
    </row>
    <row r="108" spans="1:20" s="59" customFormat="1" ht="12.75">
      <c r="A108" s="129">
        <v>312</v>
      </c>
      <c r="B108" s="128" t="s">
        <v>25</v>
      </c>
      <c r="C108" s="223" t="s">
        <v>375</v>
      </c>
      <c r="D108" s="225">
        <v>4162</v>
      </c>
      <c r="E108" s="34"/>
      <c r="F108" s="225">
        <v>7470</v>
      </c>
      <c r="G108" s="575"/>
      <c r="H108" s="34">
        <v>10755</v>
      </c>
      <c r="I108" s="34"/>
      <c r="J108" s="121">
        <v>14500</v>
      </c>
      <c r="K108" s="121">
        <v>12142.3</v>
      </c>
      <c r="L108" s="121">
        <v>14500</v>
      </c>
      <c r="M108" s="121">
        <v>5643.6</v>
      </c>
      <c r="N108" s="36"/>
      <c r="O108" s="121">
        <v>8830.25</v>
      </c>
      <c r="P108" s="121"/>
      <c r="Q108" s="121">
        <v>11203.65</v>
      </c>
      <c r="R108" s="121"/>
      <c r="S108" s="121">
        <v>12904.6</v>
      </c>
      <c r="T108" s="121"/>
    </row>
    <row r="109" spans="1:20" s="59" customFormat="1" ht="12.75">
      <c r="A109" s="152">
        <v>312</v>
      </c>
      <c r="B109" s="125" t="s">
        <v>25</v>
      </c>
      <c r="C109" s="537" t="s">
        <v>376</v>
      </c>
      <c r="D109" s="576">
        <v>1477</v>
      </c>
      <c r="E109" s="564"/>
      <c r="F109" s="576">
        <v>1477</v>
      </c>
      <c r="G109" s="577"/>
      <c r="H109" s="564">
        <v>3021.2</v>
      </c>
      <c r="I109" s="564"/>
      <c r="J109" s="578">
        <v>2539.8</v>
      </c>
      <c r="K109" s="578">
        <v>2539.8</v>
      </c>
      <c r="L109" s="578">
        <v>3000</v>
      </c>
      <c r="M109" s="578">
        <v>1427.6</v>
      </c>
      <c r="N109" s="579"/>
      <c r="O109" s="578">
        <v>1427.6</v>
      </c>
      <c r="P109" s="578"/>
      <c r="Q109" s="578">
        <v>2622.8</v>
      </c>
      <c r="R109" s="578"/>
      <c r="S109" s="578">
        <v>2606.2</v>
      </c>
      <c r="T109" s="578"/>
    </row>
    <row r="110" spans="1:20" s="59" customFormat="1" ht="12.75">
      <c r="A110" s="129">
        <v>312</v>
      </c>
      <c r="B110" s="128" t="s">
        <v>25</v>
      </c>
      <c r="C110" s="128" t="s">
        <v>377</v>
      </c>
      <c r="D110" s="225"/>
      <c r="E110" s="34"/>
      <c r="F110" s="225"/>
      <c r="G110" s="575"/>
      <c r="H110" s="34"/>
      <c r="I110" s="34"/>
      <c r="J110" s="121">
        <v>17392.6</v>
      </c>
      <c r="K110" s="121">
        <v>19018.03</v>
      </c>
      <c r="L110" s="121">
        <v>0</v>
      </c>
      <c r="M110" s="121">
        <v>3398.64</v>
      </c>
      <c r="N110" s="36"/>
      <c r="O110" s="121">
        <v>8718.27</v>
      </c>
      <c r="P110" s="121"/>
      <c r="Q110" s="121">
        <v>12264.69</v>
      </c>
      <c r="R110" s="121"/>
      <c r="S110" s="121">
        <v>17699.11</v>
      </c>
      <c r="T110" s="121"/>
    </row>
    <row r="111" spans="1:20" s="59" customFormat="1" ht="12.75">
      <c r="A111" s="129">
        <v>312</v>
      </c>
      <c r="B111" s="128" t="s">
        <v>25</v>
      </c>
      <c r="C111" s="128" t="s">
        <v>438</v>
      </c>
      <c r="D111" s="225"/>
      <c r="E111" s="34"/>
      <c r="F111" s="225"/>
      <c r="G111" s="575"/>
      <c r="H111" s="34"/>
      <c r="I111" s="34"/>
      <c r="J111" s="121">
        <v>0</v>
      </c>
      <c r="K111" s="121">
        <v>0</v>
      </c>
      <c r="L111" s="121">
        <v>0</v>
      </c>
      <c r="M111" s="121">
        <v>0</v>
      </c>
      <c r="N111" s="36"/>
      <c r="O111" s="121">
        <v>0</v>
      </c>
      <c r="P111" s="121"/>
      <c r="Q111" s="121">
        <v>0</v>
      </c>
      <c r="R111" s="121"/>
      <c r="S111" s="121">
        <v>2271.15</v>
      </c>
      <c r="T111" s="121"/>
    </row>
    <row r="112" spans="1:20" s="59" customFormat="1" ht="12.75">
      <c r="A112" s="31">
        <v>312</v>
      </c>
      <c r="B112" s="47"/>
      <c r="C112" s="107" t="s">
        <v>378</v>
      </c>
      <c r="D112" s="580"/>
      <c r="E112" s="580"/>
      <c r="F112" s="580"/>
      <c r="G112" s="581"/>
      <c r="H112" s="580"/>
      <c r="I112" s="582"/>
      <c r="J112" s="210">
        <v>4772.47</v>
      </c>
      <c r="K112" s="210">
        <v>12438.47</v>
      </c>
      <c r="L112" s="210">
        <v>60000</v>
      </c>
      <c r="M112" s="210">
        <v>18760</v>
      </c>
      <c r="N112" s="208"/>
      <c r="O112" s="210">
        <v>18760</v>
      </c>
      <c r="P112" s="210"/>
      <c r="Q112" s="210">
        <v>18760</v>
      </c>
      <c r="R112" s="210"/>
      <c r="S112" s="210">
        <v>55321</v>
      </c>
      <c r="T112" s="210"/>
    </row>
    <row r="113" spans="1:20" s="59" customFormat="1" ht="12.75">
      <c r="A113" s="47">
        <v>312</v>
      </c>
      <c r="B113" s="47" t="s">
        <v>25</v>
      </c>
      <c r="C113" s="107" t="s">
        <v>379</v>
      </c>
      <c r="D113" s="211"/>
      <c r="E113" s="211"/>
      <c r="F113" s="211"/>
      <c r="G113" s="541"/>
      <c r="H113" s="211"/>
      <c r="I113" s="583"/>
      <c r="J113" s="210">
        <v>2729.9</v>
      </c>
      <c r="K113" s="210">
        <v>2729.9</v>
      </c>
      <c r="L113" s="210">
        <v>10000</v>
      </c>
      <c r="M113" s="210">
        <v>3690</v>
      </c>
      <c r="N113" s="208"/>
      <c r="O113" s="210">
        <v>6483.83</v>
      </c>
      <c r="P113" s="210"/>
      <c r="Q113" s="210">
        <v>6443.63</v>
      </c>
      <c r="R113" s="210"/>
      <c r="S113" s="210">
        <v>8697.08</v>
      </c>
      <c r="T113" s="210"/>
    </row>
    <row r="114" spans="1:20" s="59" customFormat="1" ht="12.75">
      <c r="A114" s="104">
        <v>312</v>
      </c>
      <c r="B114" s="104" t="s">
        <v>25</v>
      </c>
      <c r="C114" s="104" t="s">
        <v>380</v>
      </c>
      <c r="D114" s="211"/>
      <c r="E114" s="211"/>
      <c r="F114" s="211"/>
      <c r="G114" s="541"/>
      <c r="H114" s="211"/>
      <c r="I114" s="583"/>
      <c r="J114" s="210"/>
      <c r="K114" s="210">
        <v>96.5</v>
      </c>
      <c r="L114" s="210">
        <v>0</v>
      </c>
      <c r="M114" s="210">
        <v>0</v>
      </c>
      <c r="N114" s="208"/>
      <c r="O114" s="210"/>
      <c r="P114" s="210"/>
      <c r="Q114" s="210">
        <v>0</v>
      </c>
      <c r="R114" s="210"/>
      <c r="S114" s="210">
        <v>0</v>
      </c>
      <c r="T114" s="210"/>
    </row>
    <row r="115" spans="1:20" s="59" customFormat="1" ht="12.75">
      <c r="A115" s="104">
        <v>312</v>
      </c>
      <c r="B115" s="104" t="s">
        <v>25</v>
      </c>
      <c r="C115" s="104" t="s">
        <v>381</v>
      </c>
      <c r="D115" s="211"/>
      <c r="E115" s="211"/>
      <c r="F115" s="211"/>
      <c r="G115" s="541"/>
      <c r="H115" s="211"/>
      <c r="I115" s="583"/>
      <c r="J115" s="210">
        <v>7380</v>
      </c>
      <c r="K115" s="210">
        <v>7381.1</v>
      </c>
      <c r="L115" s="210">
        <v>14000</v>
      </c>
      <c r="M115" s="210">
        <v>4534.16</v>
      </c>
      <c r="N115" s="208"/>
      <c r="O115" s="210">
        <v>9279.32</v>
      </c>
      <c r="P115" s="210"/>
      <c r="Q115" s="210">
        <v>14024.48</v>
      </c>
      <c r="R115" s="210"/>
      <c r="S115" s="210">
        <v>18769.64</v>
      </c>
      <c r="T115" s="210"/>
    </row>
    <row r="116" spans="1:20" s="59" customFormat="1" ht="12.75">
      <c r="A116" s="104">
        <v>312</v>
      </c>
      <c r="B116" s="104" t="s">
        <v>25</v>
      </c>
      <c r="C116" s="104" t="s">
        <v>420</v>
      </c>
      <c r="D116" s="211"/>
      <c r="E116" s="211"/>
      <c r="F116" s="211"/>
      <c r="G116" s="541"/>
      <c r="H116" s="211"/>
      <c r="I116" s="583"/>
      <c r="J116" s="210"/>
      <c r="K116" s="210"/>
      <c r="L116" s="210"/>
      <c r="M116" s="210"/>
      <c r="N116" s="208"/>
      <c r="O116" s="210">
        <v>4438.78</v>
      </c>
      <c r="P116" s="669"/>
      <c r="Q116" s="210">
        <v>4438.78</v>
      </c>
      <c r="R116" s="210"/>
      <c r="S116" s="210">
        <v>5705.32</v>
      </c>
      <c r="T116" s="210"/>
    </row>
    <row r="117" spans="1:20" s="534" customFormat="1" ht="12.75">
      <c r="A117" s="530" t="s">
        <v>382</v>
      </c>
      <c r="B117" s="531"/>
      <c r="C117" s="532"/>
      <c r="D117" s="584">
        <v>0</v>
      </c>
      <c r="E117" s="585"/>
      <c r="F117" s="584">
        <v>0</v>
      </c>
      <c r="G117" s="584"/>
      <c r="H117" s="585">
        <v>0</v>
      </c>
      <c r="I117" s="585"/>
      <c r="J117" s="586">
        <v>0</v>
      </c>
      <c r="K117" s="586">
        <v>0</v>
      </c>
      <c r="L117" s="586">
        <f>L118+L119+L120</f>
        <v>0</v>
      </c>
      <c r="M117" s="586">
        <f>M118+M119+M120</f>
        <v>0</v>
      </c>
      <c r="N117" s="587">
        <v>0</v>
      </c>
      <c r="O117" s="586">
        <f>O118+O119+O120</f>
        <v>0</v>
      </c>
      <c r="P117" s="662"/>
      <c r="Q117" s="586">
        <v>0</v>
      </c>
      <c r="R117" s="586"/>
      <c r="S117" s="586">
        <f>S118+S119+S120</f>
        <v>0</v>
      </c>
      <c r="T117" s="586"/>
    </row>
    <row r="118" spans="1:20" s="534" customFormat="1" ht="12.75">
      <c r="A118" s="129">
        <v>311</v>
      </c>
      <c r="B118" s="128"/>
      <c r="C118" s="107" t="s">
        <v>383</v>
      </c>
      <c r="D118" s="580"/>
      <c r="E118" s="580"/>
      <c r="F118" s="580"/>
      <c r="G118" s="581"/>
      <c r="H118" s="580"/>
      <c r="I118" s="582"/>
      <c r="J118" s="210">
        <v>0</v>
      </c>
      <c r="K118" s="210">
        <v>0</v>
      </c>
      <c r="L118" s="210">
        <v>0</v>
      </c>
      <c r="M118" s="210">
        <v>0</v>
      </c>
      <c r="N118" s="208"/>
      <c r="O118" s="210">
        <v>0</v>
      </c>
      <c r="P118" s="210"/>
      <c r="Q118" s="210">
        <v>0</v>
      </c>
      <c r="R118" s="210"/>
      <c r="S118" s="210">
        <v>0</v>
      </c>
      <c r="T118" s="210"/>
    </row>
    <row r="119" spans="1:20" s="59" customFormat="1" ht="12.75">
      <c r="A119" s="129">
        <v>330</v>
      </c>
      <c r="B119" s="128"/>
      <c r="C119" s="223" t="s">
        <v>384</v>
      </c>
      <c r="D119" s="34">
        <v>0</v>
      </c>
      <c r="E119" s="34"/>
      <c r="F119" s="34">
        <v>0</v>
      </c>
      <c r="G119" s="516"/>
      <c r="H119" s="34">
        <v>0</v>
      </c>
      <c r="I119" s="34"/>
      <c r="J119" s="121">
        <v>0</v>
      </c>
      <c r="K119" s="121">
        <v>0</v>
      </c>
      <c r="L119" s="121">
        <v>0</v>
      </c>
      <c r="M119" s="121">
        <v>0</v>
      </c>
      <c r="N119" s="36"/>
      <c r="O119" s="121">
        <v>0</v>
      </c>
      <c r="P119" s="121"/>
      <c r="Q119" s="121">
        <v>0</v>
      </c>
      <c r="R119" s="121"/>
      <c r="S119" s="121">
        <v>0</v>
      </c>
      <c r="T119" s="121"/>
    </row>
    <row r="120" spans="1:20" s="59" customFormat="1" ht="12.75">
      <c r="A120" s="39"/>
      <c r="B120" s="39"/>
      <c r="C120" s="39"/>
      <c r="D120" s="570"/>
      <c r="E120" s="570"/>
      <c r="F120" s="570"/>
      <c r="G120" s="319"/>
      <c r="H120" s="570"/>
      <c r="I120" s="570"/>
      <c r="J120" s="350"/>
      <c r="K120" s="350"/>
      <c r="L120" s="350"/>
      <c r="M120" s="350"/>
      <c r="N120" s="588"/>
      <c r="O120" s="350"/>
      <c r="P120" s="350"/>
      <c r="Q120" s="350"/>
      <c r="R120" s="350"/>
      <c r="S120" s="350"/>
      <c r="T120" s="350"/>
    </row>
    <row r="121" spans="1:20" s="59" customFormat="1" ht="12.75">
      <c r="A121" s="742" t="s">
        <v>385</v>
      </c>
      <c r="B121" s="742"/>
      <c r="C121" s="742"/>
      <c r="D121" s="566" t="e">
        <f>SUM(D91,D117)</f>
        <v>#REF!</v>
      </c>
      <c r="E121" s="538">
        <v>26.03</v>
      </c>
      <c r="F121" s="566" t="e">
        <f>SUM(F91,F117)</f>
        <v>#REF!</v>
      </c>
      <c r="G121" s="538">
        <v>52.36</v>
      </c>
      <c r="H121" s="566" t="e">
        <f>SUM(H91,H117)</f>
        <v>#REF!</v>
      </c>
      <c r="I121" s="538">
        <v>77.29</v>
      </c>
      <c r="J121" s="589">
        <f>J117+J91</f>
        <v>544865.77</v>
      </c>
      <c r="K121" s="589">
        <f>K117+K91</f>
        <v>551319.73</v>
      </c>
      <c r="L121" s="589">
        <f>L117+L91</f>
        <v>574950</v>
      </c>
      <c r="M121" s="589">
        <f>M117+M91</f>
        <v>171990.23000000004</v>
      </c>
      <c r="N121" s="590">
        <f>M121/L121*100</f>
        <v>29.91394556048353</v>
      </c>
      <c r="O121" s="589">
        <f>O117+O91</f>
        <v>331183.97000000003</v>
      </c>
      <c r="P121" s="661">
        <f>O121/L121*100</f>
        <v>57.60222106270111</v>
      </c>
      <c r="Q121" s="589">
        <f>Q117+Q91</f>
        <v>473945.17000000004</v>
      </c>
      <c r="R121" s="589">
        <f>Q121/L121*100</f>
        <v>82.43241499260806</v>
      </c>
      <c r="S121" s="589">
        <f>S117+S91</f>
        <v>669297.2599999999</v>
      </c>
      <c r="T121" s="589"/>
    </row>
    <row r="122" spans="1:20" s="10" customFormat="1" ht="12.75">
      <c r="A122" s="400" t="s">
        <v>386</v>
      </c>
      <c r="B122" s="402"/>
      <c r="C122" s="591"/>
      <c r="D122" s="592" t="e">
        <f>SUM(D26,D70,D121)</f>
        <v>#REF!</v>
      </c>
      <c r="E122" s="592">
        <v>26.23</v>
      </c>
      <c r="F122" s="592" t="e">
        <f>SUM(F26,F70,F121)</f>
        <v>#REF!</v>
      </c>
      <c r="G122" s="592">
        <v>47.98</v>
      </c>
      <c r="H122" s="592" t="e">
        <f>SUM(H26,H70,H121)</f>
        <v>#REF!</v>
      </c>
      <c r="I122" s="593">
        <v>71.3</v>
      </c>
      <c r="J122" s="594">
        <f>J121+J70+J26</f>
        <v>1434963.77</v>
      </c>
      <c r="K122" s="594">
        <f>K121+K70+K26</f>
        <v>1450230.25</v>
      </c>
      <c r="L122" s="594">
        <f>L121+L70+L26</f>
        <v>1518953</v>
      </c>
      <c r="M122" s="594">
        <f>M121+M70+M26</f>
        <v>415748.43000000005</v>
      </c>
      <c r="N122" s="595">
        <f>M122/L122*100</f>
        <v>27.370723781446827</v>
      </c>
      <c r="O122" s="594">
        <f>O121+O70+O26</f>
        <v>763702.1300000001</v>
      </c>
      <c r="P122" s="667">
        <f>O122/L122*100</f>
        <v>50.278193597826935</v>
      </c>
      <c r="Q122" s="594">
        <f>Q121+Q70+Q26</f>
        <v>1119077.21</v>
      </c>
      <c r="R122" s="594">
        <f>Q122/L122*100</f>
        <v>73.67424864363808</v>
      </c>
      <c r="S122" s="594">
        <f>S121+S70+S26</f>
        <v>1600871.0499999998</v>
      </c>
      <c r="T122" s="594"/>
    </row>
    <row r="123" ht="12.75" customHeight="1">
      <c r="J123" s="596"/>
    </row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 hidden="1"/>
    <row r="138" ht="12.75" customHeight="1" hidden="1"/>
    <row r="139" ht="12.75" customHeight="1" hidden="1"/>
    <row r="140" ht="12.75" customHeight="1"/>
    <row r="141" ht="12.75" customHeight="1">
      <c r="C141" s="500" t="s">
        <v>310</v>
      </c>
    </row>
    <row r="142" ht="12.75" customHeight="1"/>
    <row r="143" ht="12.75" customHeight="1"/>
    <row r="144" spans="1:20" s="59" customFormat="1" ht="51" customHeight="1">
      <c r="A144" s="504" t="s">
        <v>310</v>
      </c>
      <c r="B144" s="597"/>
      <c r="C144" s="598"/>
      <c r="D144" s="507" t="s">
        <v>4</v>
      </c>
      <c r="E144" s="508" t="s">
        <v>5</v>
      </c>
      <c r="F144" s="507" t="s">
        <v>6</v>
      </c>
      <c r="G144" s="508" t="s">
        <v>5</v>
      </c>
      <c r="H144" s="507" t="s">
        <v>7</v>
      </c>
      <c r="I144" s="508" t="s">
        <v>5</v>
      </c>
      <c r="J144" s="17" t="s">
        <v>8</v>
      </c>
      <c r="K144" s="18" t="s">
        <v>9</v>
      </c>
      <c r="L144" s="19">
        <v>2014</v>
      </c>
      <c r="M144" s="18" t="s">
        <v>10</v>
      </c>
      <c r="N144" s="20" t="s">
        <v>5</v>
      </c>
      <c r="O144" s="18" t="s">
        <v>11</v>
      </c>
      <c r="P144" s="20" t="s">
        <v>5</v>
      </c>
      <c r="Q144" s="18" t="s">
        <v>12</v>
      </c>
      <c r="R144" s="20" t="s">
        <v>5</v>
      </c>
      <c r="S144" s="18" t="s">
        <v>9</v>
      </c>
      <c r="T144" s="20" t="s">
        <v>5</v>
      </c>
    </row>
    <row r="145" spans="1:20" ht="12.75">
      <c r="A145" s="31">
        <v>231</v>
      </c>
      <c r="B145" s="47"/>
      <c r="C145" s="599" t="s">
        <v>387</v>
      </c>
      <c r="D145" s="600">
        <v>91</v>
      </c>
      <c r="E145" s="49"/>
      <c r="F145" s="600">
        <v>91</v>
      </c>
      <c r="G145" s="601"/>
      <c r="H145" s="49">
        <v>100</v>
      </c>
      <c r="I145" s="49"/>
      <c r="J145" s="210">
        <v>0</v>
      </c>
      <c r="K145" s="210">
        <v>0</v>
      </c>
      <c r="L145" s="210"/>
      <c r="M145" s="210"/>
      <c r="N145" s="208"/>
      <c r="O145" s="210">
        <v>0</v>
      </c>
      <c r="P145" s="210"/>
      <c r="Q145" s="210"/>
      <c r="R145" s="210"/>
      <c r="S145" s="210"/>
      <c r="T145" s="210"/>
    </row>
    <row r="146" spans="1:20" ht="12.75">
      <c r="A146" s="88">
        <v>233</v>
      </c>
      <c r="B146" s="89"/>
      <c r="C146" s="602" t="s">
        <v>388</v>
      </c>
      <c r="D146" s="489">
        <v>0</v>
      </c>
      <c r="E146" s="489"/>
      <c r="F146" s="489">
        <v>0</v>
      </c>
      <c r="G146" s="603"/>
      <c r="H146" s="489">
        <v>0</v>
      </c>
      <c r="I146" s="489"/>
      <c r="J146" s="210">
        <v>6800</v>
      </c>
      <c r="K146" s="210">
        <v>6805</v>
      </c>
      <c r="L146" s="210">
        <v>10000</v>
      </c>
      <c r="M146" s="210">
        <v>0</v>
      </c>
      <c r="N146" s="208"/>
      <c r="O146" s="210">
        <v>1351</v>
      </c>
      <c r="P146" s="210"/>
      <c r="Q146" s="210">
        <v>1351</v>
      </c>
      <c r="R146" s="210"/>
      <c r="S146" s="210">
        <v>1351</v>
      </c>
      <c r="T146" s="210"/>
    </row>
    <row r="147" spans="1:20" ht="12.75">
      <c r="A147" s="741" t="s">
        <v>358</v>
      </c>
      <c r="B147" s="741"/>
      <c r="C147" s="741"/>
      <c r="D147" s="604">
        <f>SUM(D145,D146)</f>
        <v>91</v>
      </c>
      <c r="E147" s="185">
        <v>0.91</v>
      </c>
      <c r="F147" s="604">
        <v>91</v>
      </c>
      <c r="G147" s="185">
        <v>0.91</v>
      </c>
      <c r="H147" s="604">
        <v>100</v>
      </c>
      <c r="I147" s="185">
        <v>1</v>
      </c>
      <c r="J147" s="185">
        <v>6800</v>
      </c>
      <c r="K147" s="185">
        <f aca="true" t="shared" si="4" ref="K147:S147">K145+K146</f>
        <v>6805</v>
      </c>
      <c r="L147" s="185">
        <f t="shared" si="4"/>
        <v>10000</v>
      </c>
      <c r="M147" s="185">
        <f t="shared" si="4"/>
        <v>0</v>
      </c>
      <c r="N147" s="540">
        <f>M147/L147*100</f>
        <v>0</v>
      </c>
      <c r="O147" s="185">
        <f t="shared" si="4"/>
        <v>1351</v>
      </c>
      <c r="P147" s="661">
        <f>O147/L147*100</f>
        <v>13.51</v>
      </c>
      <c r="Q147" s="185">
        <f t="shared" si="4"/>
        <v>1351</v>
      </c>
      <c r="R147" s="185">
        <f>Q147/L147*100</f>
        <v>13.51</v>
      </c>
      <c r="S147" s="185">
        <f t="shared" si="4"/>
        <v>1351</v>
      </c>
      <c r="T147" s="185"/>
    </row>
    <row r="148" spans="1:14" ht="12.75">
      <c r="A148" s="104"/>
      <c r="B148" s="104"/>
      <c r="C148" s="605"/>
      <c r="D148" s="133"/>
      <c r="E148" s="133"/>
      <c r="F148" s="133"/>
      <c r="G148" s="230"/>
      <c r="H148" s="133"/>
      <c r="I148" s="133"/>
      <c r="N148" s="495"/>
    </row>
    <row r="149" spans="1:14" ht="12.75">
      <c r="A149" s="104"/>
      <c r="B149" s="104"/>
      <c r="C149" s="605"/>
      <c r="D149" s="133"/>
      <c r="E149" s="133"/>
      <c r="F149" s="133"/>
      <c r="G149" s="230"/>
      <c r="H149" s="133"/>
      <c r="I149" s="133"/>
      <c r="N149" s="495"/>
    </row>
    <row r="150" spans="1:14" ht="12.75">
      <c r="A150" s="104"/>
      <c r="B150" s="104"/>
      <c r="C150" s="605"/>
      <c r="D150" s="133"/>
      <c r="E150" s="133"/>
      <c r="F150" s="133"/>
      <c r="G150" s="230"/>
      <c r="H150" s="133"/>
      <c r="I150" s="133"/>
      <c r="N150" s="495"/>
    </row>
    <row r="151" spans="1:20" ht="25.5">
      <c r="A151" s="504" t="s">
        <v>310</v>
      </c>
      <c r="B151" s="597"/>
      <c r="C151" s="598"/>
      <c r="D151" s="507" t="s">
        <v>4</v>
      </c>
      <c r="E151" s="508" t="s">
        <v>5</v>
      </c>
      <c r="F151" s="507" t="s">
        <v>6</v>
      </c>
      <c r="G151" s="508" t="s">
        <v>5</v>
      </c>
      <c r="H151" s="507" t="s">
        <v>7</v>
      </c>
      <c r="I151" s="508" t="s">
        <v>5</v>
      </c>
      <c r="J151" s="17" t="s">
        <v>8</v>
      </c>
      <c r="K151" s="18" t="s">
        <v>9</v>
      </c>
      <c r="L151" s="19">
        <v>2014</v>
      </c>
      <c r="M151" s="18" t="s">
        <v>10</v>
      </c>
      <c r="N151" s="20" t="s">
        <v>5</v>
      </c>
      <c r="O151" s="18" t="s">
        <v>11</v>
      </c>
      <c r="P151" s="20" t="s">
        <v>5</v>
      </c>
      <c r="Q151" s="18" t="s">
        <v>12</v>
      </c>
      <c r="R151" s="20" t="s">
        <v>5</v>
      </c>
      <c r="S151" s="18" t="s">
        <v>9</v>
      </c>
      <c r="T151" s="20" t="s">
        <v>5</v>
      </c>
    </row>
    <row r="152" spans="1:20" ht="12.75">
      <c r="A152" s="31">
        <v>322</v>
      </c>
      <c r="B152" s="47"/>
      <c r="C152" s="599" t="s">
        <v>389</v>
      </c>
      <c r="D152" s="130">
        <v>0</v>
      </c>
      <c r="E152" s="130"/>
      <c r="F152" s="130"/>
      <c r="G152" s="299"/>
      <c r="H152" s="130">
        <v>0</v>
      </c>
      <c r="I152" s="52"/>
      <c r="J152" s="210">
        <v>0</v>
      </c>
      <c r="K152" s="210">
        <v>0</v>
      </c>
      <c r="L152" s="210">
        <v>0</v>
      </c>
      <c r="M152" s="210">
        <v>0</v>
      </c>
      <c r="N152" s="208"/>
      <c r="O152" s="210"/>
      <c r="P152" s="210"/>
      <c r="Q152" s="210"/>
      <c r="R152" s="210"/>
      <c r="S152" s="210"/>
      <c r="T152" s="210"/>
    </row>
    <row r="153" spans="1:20" ht="12.75">
      <c r="A153" s="31">
        <v>322</v>
      </c>
      <c r="B153" s="47"/>
      <c r="C153" s="599" t="s">
        <v>390</v>
      </c>
      <c r="D153" s="49">
        <v>0</v>
      </c>
      <c r="E153" s="130"/>
      <c r="F153" s="49"/>
      <c r="G153" s="294"/>
      <c r="H153" s="130">
        <v>179355</v>
      </c>
      <c r="I153" s="486"/>
      <c r="J153" s="210">
        <v>0</v>
      </c>
      <c r="K153" s="210">
        <v>0</v>
      </c>
      <c r="L153" s="210">
        <v>0</v>
      </c>
      <c r="M153" s="210">
        <v>0</v>
      </c>
      <c r="N153" s="208"/>
      <c r="O153" s="210"/>
      <c r="P153" s="210"/>
      <c r="Q153" s="210"/>
      <c r="R153" s="210"/>
      <c r="S153" s="210"/>
      <c r="T153" s="210"/>
    </row>
    <row r="154" spans="1:20" ht="12.75">
      <c r="A154" s="31">
        <v>322</v>
      </c>
      <c r="B154" s="47"/>
      <c r="C154" s="599" t="s">
        <v>428</v>
      </c>
      <c r="D154" s="130">
        <v>0</v>
      </c>
      <c r="E154" s="130"/>
      <c r="F154" s="130"/>
      <c r="G154" s="299"/>
      <c r="H154" s="130"/>
      <c r="I154" s="52"/>
      <c r="J154" s="52">
        <v>0</v>
      </c>
      <c r="K154" s="52">
        <v>0</v>
      </c>
      <c r="L154" s="52">
        <v>85000</v>
      </c>
      <c r="M154" s="52">
        <v>0</v>
      </c>
      <c r="N154" s="83"/>
      <c r="O154" s="52">
        <v>26960.33</v>
      </c>
      <c r="P154" s="52"/>
      <c r="Q154" s="52">
        <v>26960.33</v>
      </c>
      <c r="R154" s="52"/>
      <c r="S154" s="52">
        <v>31004.37</v>
      </c>
      <c r="T154" s="52"/>
    </row>
    <row r="155" spans="1:20" ht="12.75">
      <c r="A155" s="31">
        <v>322</v>
      </c>
      <c r="B155" s="47"/>
      <c r="C155" s="599" t="s">
        <v>391</v>
      </c>
      <c r="D155" s="130">
        <v>0</v>
      </c>
      <c r="E155" s="130"/>
      <c r="F155" s="130"/>
      <c r="G155" s="299"/>
      <c r="H155" s="130"/>
      <c r="I155" s="52"/>
      <c r="J155" s="210">
        <v>0</v>
      </c>
      <c r="K155" s="210">
        <v>0</v>
      </c>
      <c r="L155" s="210">
        <v>0</v>
      </c>
      <c r="M155" s="210">
        <v>0</v>
      </c>
      <c r="N155" s="208"/>
      <c r="O155" s="210"/>
      <c r="P155" s="210"/>
      <c r="Q155" s="210"/>
      <c r="R155" s="210"/>
      <c r="S155" s="210"/>
      <c r="T155" s="210"/>
    </row>
    <row r="156" spans="1:20" ht="12.75">
      <c r="A156" s="31">
        <v>332</v>
      </c>
      <c r="B156" s="47"/>
      <c r="C156" s="599" t="s">
        <v>392</v>
      </c>
      <c r="D156" s="130">
        <v>0</v>
      </c>
      <c r="E156" s="130"/>
      <c r="F156" s="130"/>
      <c r="G156" s="299"/>
      <c r="H156" s="130"/>
      <c r="I156" s="52"/>
      <c r="J156" s="210">
        <v>108355.67</v>
      </c>
      <c r="K156" s="210">
        <v>108355.67</v>
      </c>
      <c r="L156" s="210">
        <v>0</v>
      </c>
      <c r="M156" s="210">
        <v>0</v>
      </c>
      <c r="N156" s="208"/>
      <c r="O156" s="210"/>
      <c r="P156" s="210"/>
      <c r="Q156" s="210"/>
      <c r="R156" s="210"/>
      <c r="S156" s="210"/>
      <c r="T156" s="210"/>
    </row>
    <row r="157" spans="1:20" ht="12.75">
      <c r="A157" s="31">
        <v>332</v>
      </c>
      <c r="B157" s="47"/>
      <c r="C157" s="107" t="s">
        <v>393</v>
      </c>
      <c r="D157" s="49">
        <v>0</v>
      </c>
      <c r="E157" s="49"/>
      <c r="F157" s="49">
        <v>51847</v>
      </c>
      <c r="G157" s="294"/>
      <c r="H157" s="49">
        <v>51847</v>
      </c>
      <c r="I157" s="127"/>
      <c r="J157" s="606">
        <v>0</v>
      </c>
      <c r="K157" s="606">
        <v>0</v>
      </c>
      <c r="L157" s="606">
        <v>0</v>
      </c>
      <c r="M157" s="606">
        <v>0</v>
      </c>
      <c r="N157" s="607"/>
      <c r="O157" s="606"/>
      <c r="P157" s="606"/>
      <c r="Q157" s="606"/>
      <c r="R157" s="606"/>
      <c r="S157" s="606"/>
      <c r="T157" s="606"/>
    </row>
    <row r="158" spans="1:20" ht="12.75">
      <c r="A158" s="31">
        <v>322</v>
      </c>
      <c r="B158" s="47"/>
      <c r="C158" s="107" t="s">
        <v>394</v>
      </c>
      <c r="D158" s="580"/>
      <c r="E158" s="580"/>
      <c r="F158" s="580"/>
      <c r="G158" s="581"/>
      <c r="H158" s="580"/>
      <c r="I158" s="582"/>
      <c r="J158" s="210">
        <v>3000</v>
      </c>
      <c r="K158" s="210">
        <v>3000</v>
      </c>
      <c r="L158" s="210">
        <v>3000</v>
      </c>
      <c r="M158" s="210">
        <v>0</v>
      </c>
      <c r="N158" s="208"/>
      <c r="O158" s="210"/>
      <c r="P158" s="210"/>
      <c r="Q158" s="210"/>
      <c r="R158" s="210"/>
      <c r="S158" s="210"/>
      <c r="T158" s="210"/>
    </row>
    <row r="159" spans="1:20" ht="12.75">
      <c r="A159" s="31">
        <v>332</v>
      </c>
      <c r="B159" s="47"/>
      <c r="C159" s="107" t="s">
        <v>395</v>
      </c>
      <c r="D159" s="580"/>
      <c r="E159" s="580"/>
      <c r="F159" s="580"/>
      <c r="G159" s="581"/>
      <c r="H159" s="580"/>
      <c r="I159" s="582"/>
      <c r="J159" s="210">
        <v>6365</v>
      </c>
      <c r="K159" s="210">
        <v>6365</v>
      </c>
      <c r="L159" s="210">
        <v>450000</v>
      </c>
      <c r="M159" s="210">
        <v>0</v>
      </c>
      <c r="N159" s="208"/>
      <c r="O159" s="210">
        <v>5643</v>
      </c>
      <c r="P159" s="210"/>
      <c r="Q159" s="210">
        <v>138165.58</v>
      </c>
      <c r="R159" s="210"/>
      <c r="S159" s="210">
        <v>216560.58</v>
      </c>
      <c r="T159" s="210"/>
    </row>
    <row r="160" spans="1:20" ht="12.75">
      <c r="A160" s="31">
        <v>332</v>
      </c>
      <c r="B160" s="47"/>
      <c r="C160" s="107" t="s">
        <v>396</v>
      </c>
      <c r="D160" s="580"/>
      <c r="E160" s="580"/>
      <c r="F160" s="580"/>
      <c r="G160" s="581"/>
      <c r="H160" s="580"/>
      <c r="I160" s="582"/>
      <c r="J160" s="52">
        <v>0</v>
      </c>
      <c r="K160" s="52">
        <v>0</v>
      </c>
      <c r="L160" s="52">
        <v>190000</v>
      </c>
      <c r="M160" s="52">
        <v>0</v>
      </c>
      <c r="N160" s="83"/>
      <c r="O160" s="52"/>
      <c r="P160" s="52"/>
      <c r="Q160" s="52"/>
      <c r="R160" s="52"/>
      <c r="S160" s="52"/>
      <c r="T160" s="52"/>
    </row>
    <row r="161" spans="1:20" ht="12.75">
      <c r="A161" s="31">
        <v>239</v>
      </c>
      <c r="B161" s="47" t="s">
        <v>397</v>
      </c>
      <c r="C161" s="107" t="s">
        <v>398</v>
      </c>
      <c r="D161" s="211"/>
      <c r="E161" s="211"/>
      <c r="F161" s="211"/>
      <c r="G161" s="541"/>
      <c r="H161" s="211"/>
      <c r="I161" s="583"/>
      <c r="J161" s="606">
        <v>2125</v>
      </c>
      <c r="K161" s="606">
        <v>2124.78</v>
      </c>
      <c r="L161" s="606">
        <v>0</v>
      </c>
      <c r="M161" s="606">
        <v>0</v>
      </c>
      <c r="N161" s="607"/>
      <c r="O161" s="606"/>
      <c r="P161" s="606"/>
      <c r="Q161" s="606"/>
      <c r="R161" s="606"/>
      <c r="S161" s="606"/>
      <c r="T161" s="606"/>
    </row>
    <row r="162" spans="1:20" ht="12.75">
      <c r="A162" s="744" t="s">
        <v>385</v>
      </c>
      <c r="B162" s="744"/>
      <c r="C162" s="744"/>
      <c r="D162" s="608">
        <v>0</v>
      </c>
      <c r="E162" s="608">
        <v>0</v>
      </c>
      <c r="F162" s="608">
        <v>51847</v>
      </c>
      <c r="G162" s="608">
        <v>4.1</v>
      </c>
      <c r="H162" s="608">
        <f>SUM(H152,H153,H154,H155,H156,H157)</f>
        <v>231202</v>
      </c>
      <c r="I162" s="608">
        <v>18.27</v>
      </c>
      <c r="J162" s="609">
        <f>SUM(J152:J161)</f>
        <v>119845.67</v>
      </c>
      <c r="K162" s="609">
        <f>SUM(SUM(K152:K161))</f>
        <v>119845.45</v>
      </c>
      <c r="L162" s="609">
        <f>SUM(L152:L161)</f>
        <v>728000</v>
      </c>
      <c r="M162" s="609">
        <f>SUM(M152:M161)</f>
        <v>0</v>
      </c>
      <c r="N162" s="590">
        <f>M162/L162*100</f>
        <v>0</v>
      </c>
      <c r="O162" s="609">
        <f>SUM(O152:O161)</f>
        <v>32603.33</v>
      </c>
      <c r="P162" s="661">
        <f>O162/L162*100</f>
        <v>4.478479395604396</v>
      </c>
      <c r="Q162" s="609">
        <f>SUM(Q152:Q161)</f>
        <v>165125.90999999997</v>
      </c>
      <c r="R162" s="609">
        <f>Q162/L162*100</f>
        <v>22.68213049450549</v>
      </c>
      <c r="S162" s="609">
        <f>SUM(S152:S161)</f>
        <v>247564.94999999998</v>
      </c>
      <c r="T162" s="609"/>
    </row>
    <row r="163" spans="1:20" ht="12.75">
      <c r="A163" s="400" t="s">
        <v>399</v>
      </c>
      <c r="B163" s="401"/>
      <c r="C163" s="591"/>
      <c r="D163" s="592">
        <v>91</v>
      </c>
      <c r="E163" s="594">
        <v>0.01</v>
      </c>
      <c r="F163" s="592">
        <v>51932</v>
      </c>
      <c r="G163" s="594">
        <v>4.08</v>
      </c>
      <c r="H163" s="592">
        <f>SUM(H147,H162)</f>
        <v>231302</v>
      </c>
      <c r="I163" s="594">
        <v>18.14</v>
      </c>
      <c r="J163" s="610">
        <f aca="true" t="shared" si="5" ref="J163:S163">J162+J147</f>
        <v>126645.67</v>
      </c>
      <c r="K163" s="610">
        <f t="shared" si="5"/>
        <v>126650.45</v>
      </c>
      <c r="L163" s="610">
        <f t="shared" si="5"/>
        <v>738000</v>
      </c>
      <c r="M163" s="610">
        <f t="shared" si="5"/>
        <v>0</v>
      </c>
      <c r="N163" s="595">
        <f>M163/L163*100</f>
        <v>0</v>
      </c>
      <c r="O163" s="610">
        <f t="shared" si="5"/>
        <v>33954.33</v>
      </c>
      <c r="P163" s="667">
        <f>O163/L163*100</f>
        <v>4.600857723577236</v>
      </c>
      <c r="Q163" s="610">
        <f t="shared" si="5"/>
        <v>166476.90999999997</v>
      </c>
      <c r="R163" s="610">
        <f>Q163/L163*100</f>
        <v>22.557846883468834</v>
      </c>
      <c r="S163" s="610">
        <f t="shared" si="5"/>
        <v>248915.94999999998</v>
      </c>
      <c r="T163" s="610"/>
    </row>
    <row r="164" ht="12.75">
      <c r="N164" s="495"/>
    </row>
    <row r="165" ht="12.75">
      <c r="N165" s="495"/>
    </row>
    <row r="166" ht="12.75">
      <c r="N166" s="495"/>
    </row>
    <row r="167" ht="12.75">
      <c r="N167" s="495"/>
    </row>
    <row r="168" ht="12.75">
      <c r="N168" s="495"/>
    </row>
    <row r="169" ht="12.75">
      <c r="N169" s="495"/>
    </row>
    <row r="170" ht="12.75">
      <c r="N170" s="495"/>
    </row>
    <row r="171" ht="12.75">
      <c r="N171" s="495"/>
    </row>
    <row r="172" ht="12.75">
      <c r="N172" s="495"/>
    </row>
    <row r="173" ht="12.75">
      <c r="N173" s="495"/>
    </row>
    <row r="174" ht="12.75">
      <c r="N174" s="495"/>
    </row>
    <row r="175" ht="12.75">
      <c r="N175" s="495"/>
    </row>
    <row r="176" ht="12.75" hidden="1">
      <c r="N176" s="495"/>
    </row>
    <row r="177" ht="12.75" hidden="1">
      <c r="N177" s="495"/>
    </row>
    <row r="178" ht="12.75" hidden="1">
      <c r="N178" s="495"/>
    </row>
    <row r="179" ht="12.75" hidden="1">
      <c r="N179" s="495"/>
    </row>
    <row r="180" ht="12.75" hidden="1">
      <c r="N180" s="495"/>
    </row>
    <row r="181" ht="12.75" hidden="1">
      <c r="N181" s="495"/>
    </row>
    <row r="182" ht="12.75" hidden="1">
      <c r="N182" s="495"/>
    </row>
    <row r="183" ht="12.75">
      <c r="N183" s="495"/>
    </row>
    <row r="184" spans="3:14" ht="15.75">
      <c r="C184" s="500" t="s">
        <v>311</v>
      </c>
      <c r="N184" s="495"/>
    </row>
    <row r="185" spans="3:14" ht="15.75">
      <c r="C185" s="611"/>
      <c r="N185" s="495"/>
    </row>
    <row r="186" ht="12.75">
      <c r="N186" s="495"/>
    </row>
    <row r="187" spans="1:20" ht="51" customHeight="1">
      <c r="A187" s="504" t="s">
        <v>311</v>
      </c>
      <c r="B187" s="597"/>
      <c r="C187" s="598"/>
      <c r="D187" s="507" t="s">
        <v>4</v>
      </c>
      <c r="E187" s="508" t="s">
        <v>5</v>
      </c>
      <c r="F187" s="507" t="s">
        <v>6</v>
      </c>
      <c r="G187" s="508" t="s">
        <v>5</v>
      </c>
      <c r="H187" s="507" t="s">
        <v>7</v>
      </c>
      <c r="I187" s="508" t="s">
        <v>5</v>
      </c>
      <c r="J187" s="17" t="s">
        <v>8</v>
      </c>
      <c r="K187" s="18" t="s">
        <v>9</v>
      </c>
      <c r="L187" s="19">
        <v>2014</v>
      </c>
      <c r="M187" s="18" t="s">
        <v>10</v>
      </c>
      <c r="N187" s="20" t="s">
        <v>5</v>
      </c>
      <c r="O187" s="18" t="s">
        <v>11</v>
      </c>
      <c r="P187" s="20" t="s">
        <v>5</v>
      </c>
      <c r="Q187" s="18" t="s">
        <v>12</v>
      </c>
      <c r="R187" s="20" t="s">
        <v>5</v>
      </c>
      <c r="S187" s="18" t="s">
        <v>9</v>
      </c>
      <c r="T187" s="20" t="s">
        <v>5</v>
      </c>
    </row>
    <row r="188" spans="1:20" ht="12.75">
      <c r="A188" s="31">
        <v>411</v>
      </c>
      <c r="B188" s="47" t="s">
        <v>29</v>
      </c>
      <c r="C188" s="107" t="s">
        <v>439</v>
      </c>
      <c r="D188" s="600">
        <v>0</v>
      </c>
      <c r="E188" s="148"/>
      <c r="F188" s="600">
        <v>0</v>
      </c>
      <c r="G188" s="612"/>
      <c r="H188" s="600">
        <v>0</v>
      </c>
      <c r="I188" s="148"/>
      <c r="J188" s="105">
        <v>0</v>
      </c>
      <c r="K188" s="105">
        <v>0</v>
      </c>
      <c r="L188" s="105">
        <v>0</v>
      </c>
      <c r="M188" s="105">
        <v>0</v>
      </c>
      <c r="N188" s="484"/>
      <c r="O188" s="105"/>
      <c r="P188" s="105"/>
      <c r="Q188" s="105"/>
      <c r="R188" s="105"/>
      <c r="S188" s="105">
        <v>79.67</v>
      </c>
      <c r="T188" s="105"/>
    </row>
    <row r="189" spans="1:20" ht="12.75">
      <c r="A189" s="31">
        <v>454</v>
      </c>
      <c r="B189" s="47" t="s">
        <v>25</v>
      </c>
      <c r="C189" s="107" t="s">
        <v>400</v>
      </c>
      <c r="D189" s="49">
        <v>0</v>
      </c>
      <c r="E189" s="148"/>
      <c r="F189" s="49">
        <v>0</v>
      </c>
      <c r="G189" s="294"/>
      <c r="H189" s="600">
        <v>0</v>
      </c>
      <c r="I189" s="148"/>
      <c r="J189" s="262">
        <v>0</v>
      </c>
      <c r="K189" s="262">
        <v>0</v>
      </c>
      <c r="L189" s="262">
        <v>0</v>
      </c>
      <c r="M189" s="262">
        <v>0</v>
      </c>
      <c r="N189" s="480"/>
      <c r="O189" s="262"/>
      <c r="P189" s="262"/>
      <c r="Q189" s="262"/>
      <c r="R189" s="262"/>
      <c r="S189" s="262">
        <v>0</v>
      </c>
      <c r="T189" s="262"/>
    </row>
    <row r="190" spans="1:20" ht="12.75">
      <c r="A190" s="88">
        <v>454</v>
      </c>
      <c r="B190" s="89" t="s">
        <v>27</v>
      </c>
      <c r="C190" s="613" t="s">
        <v>401</v>
      </c>
      <c r="D190" s="614">
        <v>0</v>
      </c>
      <c r="E190" s="615"/>
      <c r="F190" s="614">
        <v>0</v>
      </c>
      <c r="G190" s="616"/>
      <c r="H190" s="614">
        <v>0</v>
      </c>
      <c r="I190" s="615"/>
      <c r="J190" s="617">
        <v>0</v>
      </c>
      <c r="K190" s="617">
        <v>0</v>
      </c>
      <c r="L190" s="617">
        <v>0</v>
      </c>
      <c r="M190" s="617">
        <v>0</v>
      </c>
      <c r="N190" s="618"/>
      <c r="O190" s="617"/>
      <c r="P190" s="617"/>
      <c r="Q190" s="617"/>
      <c r="R190" s="617"/>
      <c r="S190" s="730">
        <v>11320</v>
      </c>
      <c r="T190" s="617"/>
    </row>
    <row r="191" spans="1:20" ht="12.75">
      <c r="A191" s="619" t="s">
        <v>402</v>
      </c>
      <c r="B191" s="620"/>
      <c r="C191" s="621"/>
      <c r="D191" s="538">
        <v>0</v>
      </c>
      <c r="E191" s="266"/>
      <c r="F191" s="156">
        <v>0</v>
      </c>
      <c r="G191" s="156"/>
      <c r="H191" s="266">
        <v>0</v>
      </c>
      <c r="I191" s="266"/>
      <c r="J191" s="266">
        <v>0</v>
      </c>
      <c r="K191" s="266">
        <v>0</v>
      </c>
      <c r="L191" s="266">
        <v>0</v>
      </c>
      <c r="M191" s="266">
        <v>0</v>
      </c>
      <c r="N191" s="622">
        <v>0</v>
      </c>
      <c r="O191" s="266">
        <v>0</v>
      </c>
      <c r="P191" s="266"/>
      <c r="Q191" s="266">
        <v>0</v>
      </c>
      <c r="R191" s="266"/>
      <c r="S191" s="266">
        <f>S188+S189+S190</f>
        <v>11399.67</v>
      </c>
      <c r="T191" s="266"/>
    </row>
    <row r="192" spans="1:14" ht="12.75">
      <c r="A192" s="104"/>
      <c r="B192" s="104"/>
      <c r="C192" s="104"/>
      <c r="D192" s="605"/>
      <c r="E192" s="605"/>
      <c r="F192" s="605"/>
      <c r="G192" s="623"/>
      <c r="H192" s="605"/>
      <c r="I192" s="605"/>
      <c r="N192" s="495"/>
    </row>
    <row r="193" spans="1:20" ht="12.75">
      <c r="A193" s="104"/>
      <c r="B193" s="104"/>
      <c r="C193" s="104"/>
      <c r="D193" s="605"/>
      <c r="E193" s="605"/>
      <c r="F193" s="624" t="s">
        <v>403</v>
      </c>
      <c r="G193" s="624"/>
      <c r="H193" s="624"/>
      <c r="I193" s="625"/>
      <c r="J193" s="624"/>
      <c r="K193" s="624"/>
      <c r="L193" s="624"/>
      <c r="M193" s="624"/>
      <c r="N193" s="8"/>
      <c r="O193" s="624"/>
      <c r="P193" s="624"/>
      <c r="Q193" s="624"/>
      <c r="R193" s="624"/>
      <c r="S193" s="624"/>
      <c r="T193" s="624"/>
    </row>
    <row r="194" spans="1:14" ht="12.75">
      <c r="A194" s="104"/>
      <c r="B194" s="104"/>
      <c r="C194" s="104"/>
      <c r="D194" s="605"/>
      <c r="E194" s="605"/>
      <c r="F194" s="605"/>
      <c r="G194" s="623"/>
      <c r="H194" s="605"/>
      <c r="I194" s="605"/>
      <c r="N194" s="495"/>
    </row>
    <row r="195" spans="1:20" ht="25.5">
      <c r="A195" s="504" t="s">
        <v>311</v>
      </c>
      <c r="B195" s="597"/>
      <c r="C195" s="598"/>
      <c r="D195" s="507" t="s">
        <v>4</v>
      </c>
      <c r="E195" s="508" t="s">
        <v>5</v>
      </c>
      <c r="F195" s="507" t="s">
        <v>6</v>
      </c>
      <c r="G195" s="508" t="s">
        <v>5</v>
      </c>
      <c r="H195" s="507" t="s">
        <v>7</v>
      </c>
      <c r="I195" s="508" t="s">
        <v>5</v>
      </c>
      <c r="J195" s="17" t="s">
        <v>8</v>
      </c>
      <c r="K195" s="18" t="s">
        <v>9</v>
      </c>
      <c r="L195" s="19">
        <v>2014</v>
      </c>
      <c r="M195" s="18" t="s">
        <v>10</v>
      </c>
      <c r="N195" s="20" t="s">
        <v>5</v>
      </c>
      <c r="O195" s="18" t="s">
        <v>11</v>
      </c>
      <c r="P195" s="20" t="s">
        <v>5</v>
      </c>
      <c r="Q195" s="18" t="s">
        <v>12</v>
      </c>
      <c r="R195" s="20" t="s">
        <v>5</v>
      </c>
      <c r="S195" s="18" t="s">
        <v>9</v>
      </c>
      <c r="T195" s="20" t="s">
        <v>5</v>
      </c>
    </row>
    <row r="196" spans="1:20" ht="12.75">
      <c r="A196" s="31">
        <v>513</v>
      </c>
      <c r="B196" s="47" t="s">
        <v>27</v>
      </c>
      <c r="C196" s="107" t="s">
        <v>404</v>
      </c>
      <c r="D196" s="49">
        <v>246629</v>
      </c>
      <c r="E196" s="126"/>
      <c r="F196" s="49">
        <v>246629</v>
      </c>
      <c r="G196" s="626"/>
      <c r="H196" s="49">
        <v>246629</v>
      </c>
      <c r="I196" s="126"/>
      <c r="J196" s="38">
        <v>0</v>
      </c>
      <c r="K196" s="38"/>
      <c r="L196" s="38">
        <v>0</v>
      </c>
      <c r="M196" s="38">
        <v>0</v>
      </c>
      <c r="N196" s="36"/>
      <c r="O196" s="38"/>
      <c r="P196" s="38"/>
      <c r="Q196" s="38"/>
      <c r="R196" s="38"/>
      <c r="S196" s="38">
        <v>0</v>
      </c>
      <c r="T196" s="38"/>
    </row>
    <row r="197" spans="1:20" ht="12.75">
      <c r="A197" s="88">
        <v>514</v>
      </c>
      <c r="B197" s="89" t="s">
        <v>27</v>
      </c>
      <c r="C197" s="613" t="s">
        <v>405</v>
      </c>
      <c r="D197" s="207">
        <v>0</v>
      </c>
      <c r="E197" s="627"/>
      <c r="F197" s="627">
        <v>0</v>
      </c>
      <c r="G197" s="628"/>
      <c r="H197" s="207">
        <v>0</v>
      </c>
      <c r="I197" s="627"/>
      <c r="J197" s="629">
        <v>0</v>
      </c>
      <c r="K197" s="629"/>
      <c r="L197" s="629">
        <v>0</v>
      </c>
      <c r="M197" s="629">
        <v>0</v>
      </c>
      <c r="N197" s="630"/>
      <c r="O197" s="629"/>
      <c r="P197" s="629"/>
      <c r="Q197" s="629"/>
      <c r="R197" s="629"/>
      <c r="S197" s="629">
        <v>0</v>
      </c>
      <c r="T197" s="629"/>
    </row>
    <row r="198" spans="1:20" ht="13.5" thickBot="1">
      <c r="A198" s="619" t="s">
        <v>403</v>
      </c>
      <c r="B198" s="620"/>
      <c r="C198" s="621"/>
      <c r="D198" s="604">
        <v>246629</v>
      </c>
      <c r="E198" s="604"/>
      <c r="F198" s="604">
        <v>246629</v>
      </c>
      <c r="G198" s="604"/>
      <c r="H198" s="604">
        <v>246629</v>
      </c>
      <c r="I198" s="604"/>
      <c r="J198" s="609">
        <v>0</v>
      </c>
      <c r="K198" s="609">
        <v>0</v>
      </c>
      <c r="L198" s="609">
        <v>0</v>
      </c>
      <c r="M198" s="609">
        <v>0</v>
      </c>
      <c r="N198" s="590">
        <v>0</v>
      </c>
      <c r="O198" s="609">
        <v>0</v>
      </c>
      <c r="P198" s="609"/>
      <c r="Q198" s="609">
        <v>0</v>
      </c>
      <c r="R198" s="609"/>
      <c r="S198" s="609">
        <v>0</v>
      </c>
      <c r="T198" s="609"/>
    </row>
    <row r="199" spans="1:20" ht="13.5" thickBot="1">
      <c r="A199" s="400" t="s">
        <v>311</v>
      </c>
      <c r="B199" s="401"/>
      <c r="C199" s="591"/>
      <c r="D199" s="631">
        <v>246629</v>
      </c>
      <c r="E199" s="592"/>
      <c r="F199" s="631">
        <v>246629</v>
      </c>
      <c r="G199" s="631"/>
      <c r="H199" s="592">
        <v>246629</v>
      </c>
      <c r="I199" s="592"/>
      <c r="J199" s="610">
        <v>0</v>
      </c>
      <c r="K199" s="610">
        <v>0</v>
      </c>
      <c r="L199" s="610">
        <v>0</v>
      </c>
      <c r="M199" s="610">
        <v>0</v>
      </c>
      <c r="N199" s="595">
        <v>0</v>
      </c>
      <c r="O199" s="610">
        <v>0</v>
      </c>
      <c r="P199" s="610"/>
      <c r="Q199" s="610">
        <v>0</v>
      </c>
      <c r="R199" s="610"/>
      <c r="S199" s="610">
        <f>S198+S191</f>
        <v>11399.67</v>
      </c>
      <c r="T199" s="610"/>
    </row>
    <row r="200" spans="1:20" ht="12.75">
      <c r="A200" s="166"/>
      <c r="B200" s="59"/>
      <c r="C200" s="166"/>
      <c r="D200" s="166"/>
      <c r="E200" s="173"/>
      <c r="F200" s="166"/>
      <c r="G200" s="166"/>
      <c r="H200" s="173"/>
      <c r="I200" s="173"/>
      <c r="J200" s="59"/>
      <c r="K200" s="59"/>
      <c r="L200" s="59"/>
      <c r="M200" s="59"/>
      <c r="N200" s="632"/>
      <c r="O200" s="59"/>
      <c r="P200" s="59"/>
      <c r="Q200" s="59"/>
      <c r="R200" s="59"/>
      <c r="S200" s="59"/>
      <c r="T200" s="59"/>
    </row>
    <row r="201" spans="1:20" ht="12.75">
      <c r="A201" s="166"/>
      <c r="B201" s="59"/>
      <c r="C201" s="166"/>
      <c r="D201" s="166"/>
      <c r="E201" s="173"/>
      <c r="F201" s="166"/>
      <c r="G201" s="166"/>
      <c r="H201" s="173"/>
      <c r="I201" s="173"/>
      <c r="J201" s="59"/>
      <c r="K201" s="59"/>
      <c r="L201" s="59"/>
      <c r="M201" s="59"/>
      <c r="N201" s="632"/>
      <c r="O201" s="59"/>
      <c r="P201" s="59"/>
      <c r="Q201" s="59"/>
      <c r="R201" s="59"/>
      <c r="S201" s="59"/>
      <c r="T201" s="59"/>
    </row>
    <row r="202" spans="1:14" ht="12.75">
      <c r="A202" s="104"/>
      <c r="B202" s="104"/>
      <c r="C202" s="104"/>
      <c r="D202" s="104"/>
      <c r="E202" s="104"/>
      <c r="F202" s="104"/>
      <c r="G202" s="215"/>
      <c r="H202" s="104"/>
      <c r="I202" s="104"/>
      <c r="N202" s="495"/>
    </row>
    <row r="203" spans="1:14" ht="15.75">
      <c r="A203" s="104"/>
      <c r="B203" s="104"/>
      <c r="C203" s="500" t="s">
        <v>312</v>
      </c>
      <c r="D203" s="633"/>
      <c r="E203" s="104"/>
      <c r="F203" s="104"/>
      <c r="G203" s="215"/>
      <c r="H203" s="104"/>
      <c r="I203" s="104"/>
      <c r="N203" s="495"/>
    </row>
    <row r="204" spans="1:14" ht="12.75">
      <c r="A204" s="104"/>
      <c r="B204" s="104"/>
      <c r="C204" s="104"/>
      <c r="D204" s="104"/>
      <c r="E204" s="104"/>
      <c r="F204" s="104"/>
      <c r="G204" s="215"/>
      <c r="H204" s="104"/>
      <c r="I204" s="104"/>
      <c r="N204" s="495"/>
    </row>
    <row r="205" spans="1:20" ht="25.5">
      <c r="A205" s="504"/>
      <c r="B205" s="597"/>
      <c r="C205" s="598"/>
      <c r="D205" s="507" t="s">
        <v>4</v>
      </c>
      <c r="E205" s="508" t="s">
        <v>5</v>
      </c>
      <c r="F205" s="507" t="s">
        <v>6</v>
      </c>
      <c r="G205" s="508" t="s">
        <v>5</v>
      </c>
      <c r="H205" s="507" t="s">
        <v>7</v>
      </c>
      <c r="I205" s="508" t="s">
        <v>5</v>
      </c>
      <c r="J205" s="17" t="s">
        <v>8</v>
      </c>
      <c r="K205" s="18" t="s">
        <v>9</v>
      </c>
      <c r="L205" s="19">
        <v>2014</v>
      </c>
      <c r="M205" s="18" t="s">
        <v>10</v>
      </c>
      <c r="N205" s="20" t="s">
        <v>5</v>
      </c>
      <c r="O205" s="18" t="s">
        <v>11</v>
      </c>
      <c r="P205" s="20" t="s">
        <v>5</v>
      </c>
      <c r="Q205" s="18" t="s">
        <v>12</v>
      </c>
      <c r="R205" s="20" t="s">
        <v>5</v>
      </c>
      <c r="S205" s="18" t="s">
        <v>9</v>
      </c>
      <c r="T205" s="20" t="s">
        <v>5</v>
      </c>
    </row>
    <row r="206" spans="1:20" ht="12.75">
      <c r="A206" s="743" t="s">
        <v>406</v>
      </c>
      <c r="B206" s="743"/>
      <c r="C206" s="743"/>
      <c r="D206" s="130">
        <v>0</v>
      </c>
      <c r="E206" s="130"/>
      <c r="F206" s="130">
        <v>0</v>
      </c>
      <c r="G206" s="299"/>
      <c r="H206" s="130">
        <v>0</v>
      </c>
      <c r="I206" s="130"/>
      <c r="J206" s="489">
        <v>0</v>
      </c>
      <c r="K206" s="489"/>
      <c r="L206" s="489">
        <v>0</v>
      </c>
      <c r="M206" s="489">
        <v>0</v>
      </c>
      <c r="N206" s="634"/>
      <c r="O206" s="489"/>
      <c r="P206" s="489"/>
      <c r="Q206" s="489"/>
      <c r="R206" s="489"/>
      <c r="S206" s="489"/>
      <c r="T206" s="489"/>
    </row>
    <row r="207" spans="1:20" ht="12.75">
      <c r="A207" s="743" t="s">
        <v>407</v>
      </c>
      <c r="B207" s="743"/>
      <c r="C207" s="743"/>
      <c r="D207" s="49">
        <v>0</v>
      </c>
      <c r="E207" s="130"/>
      <c r="F207" s="49">
        <v>0</v>
      </c>
      <c r="G207" s="294"/>
      <c r="H207" s="130">
        <v>0</v>
      </c>
      <c r="I207" s="437"/>
      <c r="J207" s="489">
        <v>0</v>
      </c>
      <c r="K207" s="489"/>
      <c r="L207" s="489">
        <v>0</v>
      </c>
      <c r="M207" s="489">
        <v>0</v>
      </c>
      <c r="N207" s="634"/>
      <c r="O207" s="489"/>
      <c r="P207" s="489"/>
      <c r="Q207" s="489"/>
      <c r="R207" s="489"/>
      <c r="S207" s="489"/>
      <c r="T207" s="489"/>
    </row>
    <row r="208" spans="1:20" ht="12.75">
      <c r="A208" s="743" t="s">
        <v>408</v>
      </c>
      <c r="B208" s="743"/>
      <c r="C208" s="743"/>
      <c r="D208" s="130">
        <v>0</v>
      </c>
      <c r="E208" s="130"/>
      <c r="F208" s="130">
        <v>0</v>
      </c>
      <c r="G208" s="299"/>
      <c r="H208" s="130">
        <v>0</v>
      </c>
      <c r="I208" s="130"/>
      <c r="J208" s="489">
        <v>0</v>
      </c>
      <c r="K208" s="489"/>
      <c r="L208" s="489">
        <v>0</v>
      </c>
      <c r="M208" s="489">
        <v>0</v>
      </c>
      <c r="N208" s="634"/>
      <c r="O208" s="489"/>
      <c r="P208" s="489"/>
      <c r="Q208" s="489"/>
      <c r="R208" s="489"/>
      <c r="S208" s="489"/>
      <c r="T208" s="489"/>
    </row>
    <row r="209" spans="1:20" ht="12.75">
      <c r="A209" s="400" t="s">
        <v>312</v>
      </c>
      <c r="B209" s="401"/>
      <c r="C209" s="591"/>
      <c r="D209" s="592">
        <v>0</v>
      </c>
      <c r="E209" s="592"/>
      <c r="F209" s="592">
        <v>0</v>
      </c>
      <c r="G209" s="592"/>
      <c r="H209" s="592">
        <v>0</v>
      </c>
      <c r="I209" s="592"/>
      <c r="J209" s="631">
        <v>0</v>
      </c>
      <c r="K209" s="631">
        <v>0</v>
      </c>
      <c r="L209" s="631">
        <v>0</v>
      </c>
      <c r="M209" s="631">
        <v>0</v>
      </c>
      <c r="N209" s="635">
        <v>0</v>
      </c>
      <c r="O209" s="631">
        <v>0</v>
      </c>
      <c r="P209" s="631"/>
      <c r="Q209" s="631">
        <v>0</v>
      </c>
      <c r="R209" s="631"/>
      <c r="S209" s="631">
        <v>0</v>
      </c>
      <c r="T209" s="631"/>
    </row>
    <row r="210" spans="1:14" ht="12.75">
      <c r="A210" s="104"/>
      <c r="B210" s="104"/>
      <c r="C210" s="104"/>
      <c r="D210" s="104"/>
      <c r="E210" s="104"/>
      <c r="F210" s="104"/>
      <c r="G210" s="215"/>
      <c r="H210" s="104"/>
      <c r="I210" s="104"/>
      <c r="N210" s="495"/>
    </row>
    <row r="211" spans="1:14" ht="12.75">
      <c r="A211" s="104"/>
      <c r="B211" s="104"/>
      <c r="C211" s="104"/>
      <c r="D211" s="104"/>
      <c r="E211" s="104"/>
      <c r="F211" s="104"/>
      <c r="G211" s="215"/>
      <c r="H211" s="104"/>
      <c r="I211" s="104"/>
      <c r="N211" s="495"/>
    </row>
    <row r="212" spans="1:14" ht="12.75">
      <c r="A212" s="104"/>
      <c r="B212" s="104"/>
      <c r="C212" s="104"/>
      <c r="D212" s="104"/>
      <c r="E212" s="104"/>
      <c r="F212" s="104"/>
      <c r="G212" s="215"/>
      <c r="H212" s="104"/>
      <c r="I212" s="104"/>
      <c r="N212" s="495"/>
    </row>
    <row r="213" spans="1:20" ht="25.5">
      <c r="A213" s="504" t="s">
        <v>409</v>
      </c>
      <c r="B213" s="597"/>
      <c r="C213" s="598"/>
      <c r="D213" s="507" t="s">
        <v>4</v>
      </c>
      <c r="E213" s="508" t="s">
        <v>5</v>
      </c>
      <c r="F213" s="507" t="s">
        <v>6</v>
      </c>
      <c r="G213" s="508" t="s">
        <v>5</v>
      </c>
      <c r="H213" s="507" t="s">
        <v>7</v>
      </c>
      <c r="I213" s="636" t="s">
        <v>5</v>
      </c>
      <c r="J213" s="17" t="s">
        <v>8</v>
      </c>
      <c r="K213" s="18" t="s">
        <v>9</v>
      </c>
      <c r="L213" s="19">
        <v>2014</v>
      </c>
      <c r="M213" s="18" t="s">
        <v>10</v>
      </c>
      <c r="N213" s="20" t="s">
        <v>5</v>
      </c>
      <c r="O213" s="18" t="s">
        <v>11</v>
      </c>
      <c r="P213" s="20" t="s">
        <v>5</v>
      </c>
      <c r="Q213" s="18" t="s">
        <v>12</v>
      </c>
      <c r="R213" s="20" t="s">
        <v>5</v>
      </c>
      <c r="S213" s="18" t="s">
        <v>9</v>
      </c>
      <c r="T213" s="20" t="s">
        <v>5</v>
      </c>
    </row>
    <row r="214" spans="1:20" ht="12.75">
      <c r="A214" s="637" t="s">
        <v>309</v>
      </c>
      <c r="B214" s="638"/>
      <c r="C214" s="639"/>
      <c r="D214" s="49" t="e">
        <f>D122</f>
        <v>#REF!</v>
      </c>
      <c r="E214" s="294">
        <v>26.23</v>
      </c>
      <c r="F214" s="49" t="e">
        <f>F122</f>
        <v>#REF!</v>
      </c>
      <c r="G214" s="294">
        <v>47.98</v>
      </c>
      <c r="H214" s="640" t="e">
        <f>H122</f>
        <v>#REF!</v>
      </c>
      <c r="I214" s="294">
        <v>71.3</v>
      </c>
      <c r="J214" s="210">
        <f aca="true" t="shared" si="6" ref="J214:S214">J122</f>
        <v>1434963.77</v>
      </c>
      <c r="K214" s="210">
        <f t="shared" si="6"/>
        <v>1450230.25</v>
      </c>
      <c r="L214" s="210">
        <f t="shared" si="6"/>
        <v>1518953</v>
      </c>
      <c r="M214" s="210">
        <f t="shared" si="6"/>
        <v>415748.43000000005</v>
      </c>
      <c r="N214" s="208">
        <f>M214/L214*100</f>
        <v>27.370723781446827</v>
      </c>
      <c r="O214" s="210">
        <f t="shared" si="6"/>
        <v>763702.1300000001</v>
      </c>
      <c r="P214" s="668">
        <f>O214/L214*100</f>
        <v>50.278193597826935</v>
      </c>
      <c r="Q214" s="210">
        <f t="shared" si="6"/>
        <v>1119077.21</v>
      </c>
      <c r="R214" s="210">
        <f>Q214/L214*100</f>
        <v>73.67424864363808</v>
      </c>
      <c r="S214" s="210">
        <f t="shared" si="6"/>
        <v>1600871.0499999998</v>
      </c>
      <c r="T214" s="210"/>
    </row>
    <row r="215" spans="1:20" ht="12.75">
      <c r="A215" s="637" t="s">
        <v>310</v>
      </c>
      <c r="B215" s="638"/>
      <c r="C215" s="639"/>
      <c r="D215" s="49">
        <f>D163</f>
        <v>91</v>
      </c>
      <c r="E215" s="294">
        <v>0.01</v>
      </c>
      <c r="F215" s="49">
        <f>F163</f>
        <v>51932</v>
      </c>
      <c r="G215" s="294">
        <v>4.07</v>
      </c>
      <c r="H215" s="49">
        <f>H163</f>
        <v>231302</v>
      </c>
      <c r="I215" s="574">
        <v>18.14</v>
      </c>
      <c r="J215" s="210">
        <f aca="true" t="shared" si="7" ref="J215:S215">J163</f>
        <v>126645.67</v>
      </c>
      <c r="K215" s="210">
        <f t="shared" si="7"/>
        <v>126650.45</v>
      </c>
      <c r="L215" s="210">
        <f t="shared" si="7"/>
        <v>738000</v>
      </c>
      <c r="M215" s="210">
        <f t="shared" si="7"/>
        <v>0</v>
      </c>
      <c r="N215" s="208">
        <f>M215/L215*100</f>
        <v>0</v>
      </c>
      <c r="O215" s="210">
        <f t="shared" si="7"/>
        <v>33954.33</v>
      </c>
      <c r="P215" s="210"/>
      <c r="Q215" s="210">
        <f t="shared" si="7"/>
        <v>166476.90999999997</v>
      </c>
      <c r="R215" s="210">
        <f>Q215/L215*100</f>
        <v>22.557846883468834</v>
      </c>
      <c r="S215" s="210">
        <f t="shared" si="7"/>
        <v>248915.94999999998</v>
      </c>
      <c r="T215" s="210"/>
    </row>
    <row r="216" spans="1:20" ht="12.75">
      <c r="A216" s="637" t="s">
        <v>311</v>
      </c>
      <c r="B216" s="638"/>
      <c r="C216" s="639"/>
      <c r="D216" s="49">
        <f>D199</f>
        <v>246629</v>
      </c>
      <c r="E216" s="294"/>
      <c r="F216" s="49">
        <f>F199</f>
        <v>246629</v>
      </c>
      <c r="G216" s="294"/>
      <c r="H216" s="49">
        <f>H199</f>
        <v>246629</v>
      </c>
      <c r="I216" s="294"/>
      <c r="J216" s="52">
        <f aca="true" t="shared" si="8" ref="J216:S216">J199</f>
        <v>0</v>
      </c>
      <c r="K216" s="52">
        <f t="shared" si="8"/>
        <v>0</v>
      </c>
      <c r="L216" s="52">
        <f t="shared" si="8"/>
        <v>0</v>
      </c>
      <c r="M216" s="52">
        <f t="shared" si="8"/>
        <v>0</v>
      </c>
      <c r="N216" s="83">
        <v>0</v>
      </c>
      <c r="O216" s="52">
        <f t="shared" si="8"/>
        <v>0</v>
      </c>
      <c r="P216" s="52"/>
      <c r="Q216" s="52">
        <f t="shared" si="8"/>
        <v>0</v>
      </c>
      <c r="R216" s="210">
        <v>0</v>
      </c>
      <c r="S216" s="52">
        <f t="shared" si="8"/>
        <v>11399.67</v>
      </c>
      <c r="T216" s="52"/>
    </row>
    <row r="217" spans="1:20" ht="12.75">
      <c r="A217" s="637" t="s">
        <v>312</v>
      </c>
      <c r="B217" s="638"/>
      <c r="C217" s="639"/>
      <c r="D217" s="49">
        <f>D209</f>
        <v>0</v>
      </c>
      <c r="E217" s="294"/>
      <c r="F217" s="49">
        <f>F209</f>
        <v>0</v>
      </c>
      <c r="G217" s="294"/>
      <c r="H217" s="49">
        <f>H209</f>
        <v>0</v>
      </c>
      <c r="I217" s="294"/>
      <c r="J217" s="428">
        <f aca="true" t="shared" si="9" ref="J217:S217">J209</f>
        <v>0</v>
      </c>
      <c r="K217" s="428">
        <f t="shared" si="9"/>
        <v>0</v>
      </c>
      <c r="L217" s="428">
        <f t="shared" si="9"/>
        <v>0</v>
      </c>
      <c r="M217" s="428">
        <f t="shared" si="9"/>
        <v>0</v>
      </c>
      <c r="N217" s="217">
        <v>0</v>
      </c>
      <c r="O217" s="428">
        <f t="shared" si="9"/>
        <v>0</v>
      </c>
      <c r="P217" s="428"/>
      <c r="Q217" s="428">
        <f t="shared" si="9"/>
        <v>0</v>
      </c>
      <c r="R217" s="709">
        <v>0</v>
      </c>
      <c r="S217" s="428">
        <f t="shared" si="9"/>
        <v>0</v>
      </c>
      <c r="T217" s="428"/>
    </row>
    <row r="218" spans="1:20" ht="15">
      <c r="A218" s="641" t="s">
        <v>313</v>
      </c>
      <c r="B218" s="642"/>
      <c r="C218" s="643"/>
      <c r="D218" s="156" t="e">
        <f>SUM(D214,D215,D216,D217)</f>
        <v>#REF!</v>
      </c>
      <c r="E218" s="156">
        <v>22.77</v>
      </c>
      <c r="F218" s="156" t="e">
        <f>SUM(F214,F215,F216,F217)</f>
        <v>#REF!</v>
      </c>
      <c r="G218" s="156">
        <v>35.63</v>
      </c>
      <c r="H218" s="156" t="e">
        <f>SUM(H214,H215,H216,H217)</f>
        <v>#REF!</v>
      </c>
      <c r="I218" s="156">
        <v>54.31</v>
      </c>
      <c r="J218" s="644">
        <f>J214+J215+J216+J217</f>
        <v>1561609.44</v>
      </c>
      <c r="K218" s="644">
        <f>K214+K215+K216+K217</f>
        <v>1576880.7</v>
      </c>
      <c r="L218" s="644">
        <f>SUM(L214:L217)</f>
        <v>2256953</v>
      </c>
      <c r="M218" s="644">
        <f>SUM(M214:M217)</f>
        <v>415748.43000000005</v>
      </c>
      <c r="N218" s="645">
        <f>M218/L218*100</f>
        <v>18.420783684906155</v>
      </c>
      <c r="O218" s="644">
        <f>SUM(O214:O217)</f>
        <v>797656.4600000001</v>
      </c>
      <c r="P218" s="661">
        <f>O218/L218*100</f>
        <v>35.342183022863125</v>
      </c>
      <c r="Q218" s="644">
        <f>SUM(Q214:Q217)</f>
        <v>1285554.1199999999</v>
      </c>
      <c r="R218" s="644">
        <f>Q218/L218*100</f>
        <v>56.95972047269039</v>
      </c>
      <c r="S218" s="644">
        <f>SUM(S214:S217)</f>
        <v>1861186.6699999997</v>
      </c>
      <c r="T218" s="644"/>
    </row>
  </sheetData>
  <mergeCells count="9">
    <mergeCell ref="A208:C208"/>
    <mergeCell ref="A147:C147"/>
    <mergeCell ref="A162:C162"/>
    <mergeCell ref="A206:C206"/>
    <mergeCell ref="A207:C207"/>
    <mergeCell ref="A5:E5"/>
    <mergeCell ref="A26:C26"/>
    <mergeCell ref="A70:C70"/>
    <mergeCell ref="A121:C121"/>
  </mergeCells>
  <printOptions/>
  <pageMargins left="0.5513888888888889" right="0.5902777777777778" top="0.5902777777777778" bottom="0.5902777777777779" header="0.5118055555555556" footer="0.5118055555555556"/>
  <pageSetup horizontalDpi="600" verticalDpi="600" orientation="landscape" paperSize="9" scale="90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7:M29"/>
  <sheetViews>
    <sheetView workbookViewId="0" topLeftCell="A10">
      <selection activeCell="G33" sqref="G33"/>
    </sheetView>
  </sheetViews>
  <sheetFormatPr defaultColWidth="9.00390625" defaultRowHeight="12.75"/>
  <cols>
    <col min="1" max="16384" width="9.00390625" style="1" customWidth="1"/>
  </cols>
  <sheetData>
    <row r="17" spans="3:12" ht="12.75">
      <c r="C17" s="745" t="s">
        <v>410</v>
      </c>
      <c r="D17" s="745"/>
      <c r="E17" s="745"/>
      <c r="F17" s="745"/>
      <c r="G17" s="745"/>
      <c r="H17" s="745"/>
      <c r="I17" s="745"/>
      <c r="J17" s="745"/>
      <c r="K17" s="745"/>
      <c r="L17" s="745"/>
    </row>
    <row r="18" spans="3:12" ht="12.75">
      <c r="C18" s="745"/>
      <c r="D18" s="745"/>
      <c r="E18" s="745"/>
      <c r="F18" s="745"/>
      <c r="G18" s="745"/>
      <c r="H18" s="745"/>
      <c r="I18" s="745"/>
      <c r="J18" s="745"/>
      <c r="K18" s="745"/>
      <c r="L18" s="745"/>
    </row>
    <row r="19" spans="3:12" ht="12.75">
      <c r="C19" s="745"/>
      <c r="D19" s="745"/>
      <c r="E19" s="745"/>
      <c r="F19" s="745"/>
      <c r="G19" s="745"/>
      <c r="H19" s="745"/>
      <c r="I19" s="745"/>
      <c r="J19" s="745"/>
      <c r="K19" s="745"/>
      <c r="L19" s="745"/>
    </row>
    <row r="21" spans="7:9" ht="12.75">
      <c r="G21" s="746" t="s">
        <v>440</v>
      </c>
      <c r="H21" s="746"/>
      <c r="I21" s="746"/>
    </row>
    <row r="24" spans="2:9" ht="12.75">
      <c r="B24" s="10" t="s">
        <v>411</v>
      </c>
      <c r="I24" s="10" t="s">
        <v>412</v>
      </c>
    </row>
    <row r="25" spans="2:9" ht="12.75">
      <c r="B25" s="596" t="s">
        <v>413</v>
      </c>
      <c r="I25" s="596" t="s">
        <v>414</v>
      </c>
    </row>
    <row r="26" spans="9:13" ht="12.75">
      <c r="I26" s="596"/>
      <c r="M26" s="596"/>
    </row>
    <row r="27" spans="2:9" ht="12.75">
      <c r="B27" s="10" t="s">
        <v>415</v>
      </c>
      <c r="I27" s="10" t="s">
        <v>416</v>
      </c>
    </row>
    <row r="28" spans="2:9" ht="12.75">
      <c r="B28" s="59" t="s">
        <v>417</v>
      </c>
      <c r="I28" s="655" t="s">
        <v>441</v>
      </c>
    </row>
    <row r="29" ht="12.75">
      <c r="B29" s="59" t="s">
        <v>418</v>
      </c>
    </row>
  </sheetData>
  <mergeCells count="2">
    <mergeCell ref="C17:L19"/>
    <mergeCell ref="G21:I21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2015-05-05T14:59:18Z</cp:lastPrinted>
  <dcterms:created xsi:type="dcterms:W3CDTF">2014-05-23T08:14:00Z</dcterms:created>
  <dcterms:modified xsi:type="dcterms:W3CDTF">2015-05-05T15:01:55Z</dcterms:modified>
  <cp:category/>
  <cp:version/>
  <cp:contentType/>
  <cp:contentStatus/>
</cp:coreProperties>
</file>